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8_{84664E7D-15E1-4125-99F3-A19397643B5E}" xr6:coauthVersionLast="47" xr6:coauthVersionMax="47" xr10:uidLastSave="{00000000-0000-0000-0000-000000000000}"/>
  <bookViews>
    <workbookView xWindow="-108" yWindow="-108" windowWidth="23256" windowHeight="12456" xr2:uid="{00000000-000D-0000-FFFF-FFFF00000000}"/>
  </bookViews>
  <sheets>
    <sheet name="PPM 2025-2026" sheetId="35" r:id="rId1"/>
  </sheets>
  <definedNames>
    <definedName name="_xlnm._FilterDatabase" localSheetId="0" hidden="1">'PPM 2025-2026'!$A$10:$N$10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35" l="1"/>
  <c r="E77" i="35" s="1"/>
  <c r="E39" i="35"/>
  <c r="E37" i="35"/>
  <c r="N75" i="35"/>
  <c r="M75" i="35"/>
  <c r="L75" i="35"/>
  <c r="E75" i="35"/>
  <c r="N51" i="35"/>
  <c r="L51" i="35"/>
  <c r="D51" i="35"/>
  <c r="L69" i="35"/>
  <c r="K69" i="35" s="1"/>
  <c r="E69" i="35"/>
  <c r="L65" i="35"/>
  <c r="M65" i="35" s="1"/>
  <c r="N65" i="35" s="1"/>
  <c r="E65" i="35"/>
  <c r="E53" i="35"/>
  <c r="D41" i="35"/>
  <c r="D29" i="35" l="1"/>
  <c r="N45" i="35" l="1"/>
  <c r="M39" i="35"/>
  <c r="N39" i="35" s="1"/>
  <c r="K39" i="35"/>
  <c r="M37" i="35"/>
  <c r="N37" i="35" s="1"/>
  <c r="N27" i="35"/>
  <c r="M23" i="35"/>
  <c r="N57" i="35" l="1"/>
  <c r="L57" i="35"/>
  <c r="K57" i="35" s="1"/>
  <c r="E57" i="35"/>
  <c r="E49" i="35"/>
  <c r="L49" i="35"/>
  <c r="M49" i="35" s="1"/>
  <c r="N49" i="35" s="1"/>
  <c r="M55" i="35"/>
  <c r="N55" i="35" s="1"/>
  <c r="E55" i="35"/>
  <c r="L43" i="35" l="1"/>
  <c r="M43" i="35" s="1"/>
  <c r="N43" i="35" s="1"/>
  <c r="L45" i="35"/>
  <c r="K45" i="35" s="1"/>
  <c r="E45" i="35"/>
  <c r="E27" i="35"/>
  <c r="E29" i="35"/>
  <c r="D19" i="35"/>
  <c r="L33" i="35"/>
  <c r="K33" i="35" s="1"/>
  <c r="M31" i="35"/>
  <c r="L31" i="35" s="1"/>
  <c r="K31" i="35" s="1"/>
  <c r="M29" i="35"/>
  <c r="L29" i="35" s="1"/>
  <c r="K29" i="35" s="1"/>
  <c r="N25" i="35"/>
  <c r="M25" i="35"/>
  <c r="L13" i="35"/>
  <c r="K13" i="35" s="1"/>
  <c r="E73" i="35"/>
  <c r="E67" i="35"/>
  <c r="M63" i="35"/>
  <c r="L63" i="35" s="1"/>
  <c r="K63" i="35" s="1"/>
  <c r="E63" i="35"/>
  <c r="M61" i="35"/>
  <c r="L61" i="35" s="1"/>
  <c r="K61" i="35" s="1"/>
  <c r="E61" i="35"/>
  <c r="M59" i="35"/>
  <c r="E59" i="35"/>
  <c r="K37" i="35"/>
  <c r="D33" i="35"/>
  <c r="E31" i="35"/>
  <c r="L19" i="35"/>
  <c r="K19" i="35"/>
  <c r="E13" i="35"/>
  <c r="E71" i="35"/>
  <c r="E43" i="35"/>
  <c r="E47" i="35"/>
  <c r="N35" i="35"/>
  <c r="E35" i="35"/>
  <c r="E25" i="35"/>
  <c r="E23" i="35"/>
  <c r="L17" i="35"/>
  <c r="K17" i="35" s="1"/>
  <c r="E17" i="35"/>
  <c r="D15" i="35"/>
  <c r="L21" i="35"/>
  <c r="M21" i="35" s="1"/>
  <c r="D21" i="35"/>
  <c r="N13" i="35"/>
  <c r="E21" i="35" l="1"/>
</calcChain>
</file>

<file path=xl/sharedStrings.xml><?xml version="1.0" encoding="utf-8"?>
<sst xmlns="http://schemas.openxmlformats.org/spreadsheetml/2006/main" count="279" uniqueCount="117">
  <si>
    <t xml:space="preserve"> </t>
  </si>
  <si>
    <t>Montant estimé et devise du contrat (hors taxes)</t>
  </si>
  <si>
    <t>Euros</t>
  </si>
  <si>
    <t>KMF</t>
  </si>
  <si>
    <t xml:space="preserve">Type de  marché </t>
  </si>
  <si>
    <t>Type de consultation</t>
  </si>
  <si>
    <t>Mode de passation</t>
  </si>
  <si>
    <t xml:space="preserve">Méthode de sélection
(d)
</t>
  </si>
  <si>
    <t xml:space="preserve">Contrôles 
de l'AFD
(ANO)
</t>
  </si>
  <si>
    <t>Date estimée de l’ouverture des Offres ou Propositions</t>
  </si>
  <si>
    <t>Date estimée de signature du marché</t>
  </si>
  <si>
    <t>Nom du marché</t>
  </si>
  <si>
    <t>Pour les prestations intellectuelles : SFQC : Sélection fondée sur la qualité et le coût ; SQS : Sélection fondée sur qualité seule ; SBD : Sélection à budget déterminé ; SMC : Sélection du moindre coût.</t>
  </si>
  <si>
    <t>UNION DES COMORES</t>
  </si>
  <si>
    <t>Unité – Solidarité - Développement</t>
  </si>
  <si>
    <t>________________________</t>
  </si>
  <si>
    <t xml:space="preserve">MINISTERE DES FINANCES, </t>
  </si>
  <si>
    <t>DU BUDGET ET DU SECTEUR BANCAIRE</t>
  </si>
  <si>
    <t>_______________</t>
  </si>
  <si>
    <t>Pour les prestations intellectuelles (consultants) : AMI : Appel à manifestation d’intérêt</t>
  </si>
  <si>
    <t xml:space="preserve">Pour les travaux, les fournitures, et les autres prestations de services : PQL+AAO : Préqualification et Avis d’appel d’offres ; AAO : Avis d’appel d’offres ; DC : Demande de cotation ; GAG : Gré à gré. </t>
  </si>
  <si>
    <t>PI</t>
  </si>
  <si>
    <t>ANO</t>
  </si>
  <si>
    <t>AON</t>
  </si>
  <si>
    <t>F</t>
  </si>
  <si>
    <t>DC</t>
  </si>
  <si>
    <t>AMI</t>
  </si>
  <si>
    <t>Lien activité PTAB</t>
  </si>
  <si>
    <t>Date estimée pour la clôture du marché</t>
  </si>
  <si>
    <t>GAG</t>
  </si>
  <si>
    <t>NA</t>
  </si>
  <si>
    <t>SMC</t>
  </si>
  <si>
    <t>T</t>
  </si>
  <si>
    <t>AAO</t>
  </si>
  <si>
    <t>Ex,post par voie d'audit</t>
  </si>
  <si>
    <t>SFQC</t>
  </si>
  <si>
    <t>A1.2.2.1</t>
  </si>
  <si>
    <t>A1.3.1.1</t>
  </si>
  <si>
    <t>Période : Janvier 2024 à Décembre 2024</t>
  </si>
  <si>
    <t>Finalisation et Signature du contrat de maintenance SIGIT ARABSOFT</t>
  </si>
  <si>
    <t xml:space="preserve"> A2.2.5.1</t>
  </si>
  <si>
    <t>26/10/2023</t>
  </si>
  <si>
    <r>
      <t>Travaux de réhabilitation et d'aménagement du sous-centre des impôts, de la Direction générale des impôts, sise à Mitsamiouli</t>
    </r>
    <r>
      <rPr>
        <b/>
        <sz val="12"/>
        <color theme="1"/>
        <rFont val="Times New Roman"/>
        <family val="1"/>
      </rPr>
      <t xml:space="preserve"> (AAO No : 2023/02/MITSAMIOULI/DGI/MFBSB/PAGF/Travaux)</t>
    </r>
  </si>
  <si>
    <t>Numéro</t>
  </si>
  <si>
    <t>CI</t>
  </si>
  <si>
    <t>AAOI</t>
  </si>
  <si>
    <r>
      <t>P</t>
    </r>
    <r>
      <rPr>
        <b/>
        <sz val="12"/>
        <color theme="1"/>
        <rFont val="Calibri"/>
        <family val="2"/>
      </rPr>
      <t>rojet d’appui à la gouvernance financière (PAGF)</t>
    </r>
  </si>
  <si>
    <r>
      <t>(a)</t>
    </r>
    <r>
      <rPr>
        <sz val="7"/>
        <color theme="1"/>
        <rFont val="Times New Roman"/>
        <family val="1"/>
      </rPr>
      <t xml:space="preserve">     </t>
    </r>
    <r>
      <rPr>
        <sz val="9"/>
        <color theme="1"/>
        <rFont val="Calibri"/>
        <family val="2"/>
      </rPr>
      <t>Type de marché = T : travaux ; F : fournitures ; E : équipements ; PI : prestations intellectuelles ; CI : consultants individuels ; S : autres prestations de services</t>
    </r>
  </si>
  <si>
    <r>
      <t>(b)</t>
    </r>
    <r>
      <rPr>
        <sz val="7"/>
        <color theme="1"/>
        <rFont val="Times New Roman"/>
        <family val="1"/>
      </rPr>
      <t xml:space="preserve">     </t>
    </r>
    <r>
      <rPr>
        <sz val="9"/>
        <color theme="1"/>
        <rFont val="Calibri"/>
        <family val="2"/>
      </rPr>
      <t>Type de consultation = AON : Appel d’offres national ; AOI : Appel d’offres international</t>
    </r>
  </si>
  <si>
    <r>
      <t>(c)</t>
    </r>
    <r>
      <rPr>
        <sz val="7"/>
        <color theme="1"/>
        <rFont val="Times New Roman"/>
        <family val="1"/>
      </rPr>
      <t xml:space="preserve">     </t>
    </r>
    <r>
      <rPr>
        <sz val="9"/>
        <color theme="1"/>
        <rFont val="Calibri"/>
        <family val="2"/>
      </rPr>
      <t xml:space="preserve"> Mode de passation = </t>
    </r>
  </si>
  <si>
    <r>
      <t>(d)</t>
    </r>
    <r>
      <rPr>
        <sz val="7"/>
        <color theme="1"/>
        <rFont val="Times New Roman"/>
        <family val="1"/>
      </rPr>
      <t xml:space="preserve">     </t>
    </r>
    <r>
      <rPr>
        <sz val="9"/>
        <color theme="1"/>
        <rFont val="Calibri"/>
        <family val="2"/>
      </rPr>
      <t xml:space="preserve">Méthode de sélection = </t>
    </r>
  </si>
  <si>
    <t>A1.2.8.2.</t>
  </si>
  <si>
    <t>Contrat avec ARAB SOFT pour le SIGIT-SIDONIA</t>
  </si>
  <si>
    <t>Recrutement Consultant International de la CNUCED-M. DIANE Mory</t>
  </si>
  <si>
    <t>Pour les travaux, les fournitures, les équipements et les autres prestations de services : Marché attribué au soumissionnaire qui (i) satisfait aux critères de qualification, (ii) a présenté une offre conforme pour l’essentiel aux dispositions du Dossier d’appel d’offres (DAO), (iii) est évaluée la moins-disant = sélection moins-disant qualité conforme qui veut tout simplement dire SMC</t>
  </si>
  <si>
    <r>
      <t xml:space="preserve">Recrutement d'une matrise d'œuvre complète (étude/supervision) pour la réhabilitation du CI et salle serveurs du MFBSB </t>
    </r>
    <r>
      <rPr>
        <b/>
        <sz val="12"/>
        <color theme="1"/>
        <rFont val="Times New Roman"/>
        <family val="1"/>
      </rPr>
      <t>(AMI du 23/02/2023): sur les 141 900; on va payer en 89 380 en 2024</t>
    </r>
  </si>
  <si>
    <t>A4.3.1.1.</t>
  </si>
  <si>
    <t>A2.2.5.1.</t>
  </si>
  <si>
    <t>A1.2.2.1-A.3.1.6.3</t>
  </si>
  <si>
    <r>
      <rPr>
        <b/>
        <sz val="12"/>
        <color theme="1"/>
        <rFont val="Times New Roman"/>
        <family val="1"/>
      </rPr>
      <t>Lot (1):</t>
    </r>
    <r>
      <rPr>
        <sz val="12"/>
        <color theme="1"/>
        <rFont val="Times New Roman"/>
        <family val="1"/>
      </rPr>
      <t xml:space="preserve"> Travaux de rehabilitation du (sous centre des impots de NOUMACHIWA  et  sous centre de l'IFERE-Fomboni)- Mohéli </t>
    </r>
  </si>
  <si>
    <t>AOA</t>
  </si>
  <si>
    <r>
      <rPr>
        <b/>
        <sz val="12"/>
        <color theme="1"/>
        <rFont val="Times New Roman"/>
        <family val="1"/>
      </rPr>
      <t xml:space="preserve"> Lot(2)</t>
    </r>
    <r>
      <rPr>
        <sz val="12"/>
        <color theme="1"/>
        <rFont val="Times New Roman"/>
        <family val="1"/>
      </rPr>
      <t xml:space="preserve">: Travaux de rehabilitation du sous centre d'Impot de Foumbouni à Ngazidja et </t>
    </r>
    <r>
      <rPr>
        <b/>
        <sz val="12"/>
        <color theme="1"/>
        <rFont val="Times New Roman"/>
        <family val="1"/>
      </rPr>
      <t xml:space="preserve"> Lot (3</t>
    </r>
    <r>
      <rPr>
        <sz val="12"/>
        <color theme="1"/>
        <rFont val="Times New Roman"/>
        <family val="1"/>
      </rPr>
      <t>): Travaux de réhabilitation et d'aménagement du Centre Informatique de Formation de la Direction Régionale de Mutsamudu-Travaux de rehabilitation du sous centre Universitaire de PATSY-Anjouan</t>
    </r>
  </si>
  <si>
    <t>A1.2.2.1-A1.2.8.1-A.3.1.6.3</t>
  </si>
  <si>
    <t>Date estimée de publication de l'Avis d’Appel d’Offres ( restreint/Ouvert)</t>
  </si>
  <si>
    <t xml:space="preserve">Remplacement des serveurs d'application et des serveurs de bases de données (risque élevé lié à la vétusteté des équipements) </t>
  </si>
  <si>
    <t>Travaux de réféction du bâtiment de la DSIC</t>
  </si>
  <si>
    <t>A1.2.2.1- A1.2.4.1-A1.2.8.3.</t>
  </si>
  <si>
    <t>Ex,post par voie d'audi</t>
  </si>
  <si>
    <t xml:space="preserve">A1.2.8.1. </t>
  </si>
  <si>
    <t xml:space="preserve">A2.1.4.1. </t>
  </si>
  <si>
    <t>Recrutement d'un consultant indivuduel pour appuyer l'organisation admnistrative de la nouvelle (DEREF) dans le cadre de la réorganisation ministérielle</t>
  </si>
  <si>
    <t>Acquisition des équipements informatiques des sous centres et salle informatique de la DGI, de l'audit interne contre la corruption et des agents de la DGE et du DPME et TASK Force</t>
  </si>
  <si>
    <t>SQS</t>
  </si>
  <si>
    <t>A1.1.7.4</t>
  </si>
  <si>
    <t>Impression et mise en forme du CGI/LPF et non textes non fiscaux, dont frais de transport et d'expédition (exonération en douane à Moroni) pour 1250 exemplaires</t>
  </si>
  <si>
    <t xml:space="preserve">A1.2.6.3. </t>
  </si>
  <si>
    <t>Acquisition, livraision et installation des Mobilier de bureau au profit de l'UPF</t>
  </si>
  <si>
    <t>Recrutement d'un statisticien,  consultant national pour le recensement des contribuables (immatriculation de 1500)</t>
  </si>
  <si>
    <t>A2.4.5.2</t>
  </si>
  <si>
    <t>Comparaison des factures</t>
  </si>
  <si>
    <t>Recrutement CN pour l'appui de la DNCMP/ARMP aux journées des procédures et d'évaluation du projet pilote</t>
  </si>
  <si>
    <t>A3.1.6.3.</t>
  </si>
  <si>
    <t>Travaux de réfection et d'aménagement des bureaux de la direction des ressources humaines du MFBSB</t>
  </si>
  <si>
    <t xml:space="preserve">A4.2.1.1. </t>
  </si>
  <si>
    <t>Prestation de service - Frais de communication</t>
  </si>
  <si>
    <t>Prestation Audit Comptable du projet (Année 2023-2024)</t>
  </si>
  <si>
    <t>Prestation Audit Comptable du projet (Année 2025-2026)</t>
  </si>
  <si>
    <t>A1.2.6.2.</t>
  </si>
  <si>
    <t>A1.2.6.2</t>
  </si>
  <si>
    <t>A.1.2.6.3.</t>
  </si>
  <si>
    <t>Acquisition , installation et formation de 15 modules de formation à distance "Datafid formation tutorée</t>
  </si>
  <si>
    <t>Appuyer l'organisation admnistrative de la nouvelle (DEREF) dans le cadre du suivi du premier plan triennal d'action de la SRGFP</t>
  </si>
  <si>
    <t>A.2.1.4.2</t>
  </si>
  <si>
    <t>A2.2.5.2.</t>
  </si>
  <si>
    <r>
      <t>Acqusition des équipement informatique et bureautiques pour les services du MFBSB (DGI, DGD, DGB, DGCF, DGCPT et TG/TRTASK force) (</t>
    </r>
    <r>
      <rPr>
        <b/>
        <sz val="12"/>
        <color theme="1"/>
        <rFont val="Times New Roman"/>
        <family val="1"/>
      </rPr>
      <t>AOI No : 2023/10 /01/MFBSB/PAGF/AOI/EQUIP-INFOR-MINISTERE)</t>
    </r>
  </si>
  <si>
    <t>A.2.3.2.8.</t>
  </si>
  <si>
    <t>Consultant national pour actualiser la nomenclature budgétaire de l’État (NBE) par une mission d’une consultance nationale (article 13 de la LOFE 2022)</t>
  </si>
  <si>
    <t xml:space="preserve">DC </t>
  </si>
  <si>
    <t>Impression du code des marchés publiques et des annexes, 600 exemplaires et ses annexes</t>
  </si>
  <si>
    <t>A2.4.1.5.3</t>
  </si>
  <si>
    <t>Recrutement d'un Informaticien ,  Consultant national pour le recensement des contribuables (immatriculation de 1500)</t>
  </si>
  <si>
    <t xml:space="preserve">A1.2.6.3.-A1.2.6.4-A1.3.1.1-A3.1.1.4.-A3.1.4.3. </t>
  </si>
  <si>
    <t xml:space="preserve">Acquisition, livraision et installation d'equipement informatique dont 5 Ordinateur portable, 5 Ecrans de 24 pouce complementaire, 2 imprimente multifonctionnel en reseau au profit de l'UPF, Acquisition d'un serveurs des BD, baie de stockage et onduleur pour l'UPF, acquistion de 10 tablettes pour le recenssement et 7 ordinateur portable et 3 disque dure externes  au profit du Centre de Formation en Finances Publiques -CFFP ainsi que les 3 ordinateur et 3 onduleurs pour le DRH </t>
  </si>
  <si>
    <t>A2.1.2.1.</t>
  </si>
  <si>
    <t xml:space="preserve">Recrutement d'un consultant national pour les ateliers du plan triennal SRGFP </t>
  </si>
  <si>
    <t>22//09/2023</t>
  </si>
  <si>
    <t xml:space="preserve"> A2.2.5.2.</t>
  </si>
  <si>
    <t>Acquisition du logiciel GLPI</t>
  </si>
  <si>
    <t>A.3.3.1.17.</t>
  </si>
  <si>
    <t>Recrutement d'un expertis OHADA pour faire la formation au profit des adhérents de l'OEC et des magistrats</t>
  </si>
  <si>
    <t xml:space="preserve">A 4.2.2.1. </t>
  </si>
  <si>
    <t xml:space="preserve">Refonte, développement et mise en ligne du site  intenet  (MFBSB-ARMP)-AMI lance le 28 decembre 2023 </t>
  </si>
  <si>
    <t xml:space="preserve"> A2.2.5.1.</t>
  </si>
  <si>
    <r>
      <t xml:space="preserve">Audit architecture/réseau informatique des 24 sites du MFBSB </t>
    </r>
    <r>
      <rPr>
        <b/>
        <sz val="12"/>
        <color theme="1"/>
        <rFont val="Times New Roman"/>
        <family val="1"/>
      </rPr>
      <t>(AMI du 03/11/2023)</t>
    </r>
  </si>
  <si>
    <t>21</t>
  </si>
  <si>
    <t xml:space="preserve">A.4.3.2.2. </t>
  </si>
  <si>
    <t>Recrutement d'un consultant (Bureau d'étude) pour faire l'évaluation finale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</si>
</sst>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dd/mm/yy;@"/>
    <numFmt numFmtId="166" formatCode="0.000"/>
    <numFmt numFmtId="167" formatCode="_-* #,##0\ _€_-;\-* #,##0\ _€_-;_-* &quot;-&quot;??\ _€_-;_-@_-"/>
  </numFmts>
  <fonts count="18">
    <font>
      <sz val="10"/>
      <name val="Arial"/>
    </font>
    <font>
      <sz val="12"/>
      <name val="Times New Roman"/>
      <family val="1"/>
    </font>
    <font>
      <sz val="10"/>
      <color theme="1"/>
      <name val="Arial"/>
      <family val="2"/>
    </font>
    <font>
      <sz val="12"/>
      <color theme="1"/>
      <name val="Times New Roman"/>
      <family val="1"/>
    </font>
    <font>
      <sz val="10"/>
      <name val="Arial"/>
      <family val="2"/>
    </font>
    <font>
      <b/>
      <sz val="12"/>
      <color theme="1"/>
      <name val="Times New Roman"/>
      <family val="1"/>
    </font>
    <font>
      <b/>
      <sz val="14"/>
      <color theme="1"/>
      <name val="Calibri"/>
      <family val="2"/>
    </font>
    <font>
      <b/>
      <sz val="8"/>
      <color theme="1"/>
      <name val="Calibri"/>
      <family val="2"/>
    </font>
    <font>
      <sz val="12"/>
      <color theme="1"/>
      <name val="Calibri"/>
      <family val="2"/>
    </font>
    <font>
      <b/>
      <sz val="12"/>
      <color theme="1"/>
      <name val="Calibri"/>
      <family val="2"/>
    </font>
    <font>
      <i/>
      <sz val="10"/>
      <color theme="1"/>
      <name val="Arial"/>
      <family val="2"/>
    </font>
    <font>
      <sz val="11"/>
      <color theme="1"/>
      <name val="Times New Roman"/>
      <family val="1"/>
    </font>
    <font>
      <b/>
      <sz val="14"/>
      <color theme="1"/>
      <name val="TNEW TIMES"/>
    </font>
    <font>
      <b/>
      <sz val="12"/>
      <color theme="1"/>
      <name val="TNEW TIMES"/>
    </font>
    <font>
      <sz val="9"/>
      <color theme="1"/>
      <name val="Calibri"/>
      <family val="2"/>
    </font>
    <font>
      <sz val="7"/>
      <color theme="1"/>
      <name val="Times New Roman"/>
      <family val="1"/>
    </font>
    <font>
      <sz val="11"/>
      <name val="Times New Roman"/>
      <family val="1"/>
    </font>
    <font>
      <sz val="12"/>
      <color rgb="FFFF0000"/>
      <name val="Times New Roman"/>
      <family val="1"/>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178">
    <xf numFmtId="0" fontId="0" fillId="0" borderId="0" xfId="0"/>
    <xf numFmtId="49" fontId="3" fillId="4" borderId="1" xfId="0" applyNumberFormat="1" applyFont="1" applyFill="1" applyBorder="1" applyAlignment="1" applyProtection="1">
      <alignment horizontal="center" vertical="center"/>
      <protection locked="0"/>
    </xf>
    <xf numFmtId="3" fontId="3" fillId="4" borderId="1" xfId="0" applyNumberFormat="1" applyFont="1" applyFill="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wrapText="1"/>
      <protection locked="0"/>
    </xf>
    <xf numFmtId="165" fontId="3" fillId="4" borderId="1" xfId="0" applyNumberFormat="1" applyFont="1" applyFill="1" applyBorder="1" applyAlignment="1" applyProtection="1">
      <alignment horizontal="center" vertical="center"/>
      <protection locked="0"/>
    </xf>
    <xf numFmtId="0" fontId="2" fillId="4" borderId="7" xfId="0" applyFont="1" applyFill="1" applyBorder="1" applyAlignment="1">
      <alignment horizontal="center" vertical="center" wrapText="1"/>
    </xf>
    <xf numFmtId="3" fontId="3" fillId="0" borderId="0" xfId="0" applyNumberFormat="1" applyFont="1" applyAlignment="1" applyProtection="1">
      <alignment horizontal="center" vertical="center"/>
      <protection locked="0"/>
    </xf>
    <xf numFmtId="14"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0" fontId="3" fillId="4" borderId="7" xfId="0" applyFont="1" applyFill="1" applyBorder="1" applyAlignment="1" applyProtection="1">
      <alignment horizontal="center" vertical="center" wrapText="1"/>
      <protection locked="0"/>
    </xf>
    <xf numFmtId="14" fontId="3" fillId="4" borderId="4" xfId="0" applyNumberFormat="1" applyFont="1" applyFill="1" applyBorder="1" applyAlignment="1" applyProtection="1">
      <alignment horizontal="center" vertical="justify" wrapText="1"/>
      <protection locked="0"/>
    </xf>
    <xf numFmtId="14" fontId="3" fillId="4" borderId="1" xfId="0" applyNumberFormat="1" applyFont="1" applyFill="1" applyBorder="1" applyAlignment="1" applyProtection="1">
      <alignment horizontal="center" vertical="justify" wrapText="1"/>
      <protection locked="0"/>
    </xf>
    <xf numFmtId="14" fontId="3" fillId="4" borderId="1" xfId="0" applyNumberFormat="1" applyFont="1" applyFill="1" applyBorder="1" applyAlignment="1" applyProtection="1">
      <alignment horizontal="center" vertical="center" wrapText="1"/>
      <protection locked="0"/>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14" fontId="3" fillId="4" borderId="4" xfId="0" applyNumberFormat="1" applyFont="1" applyFill="1" applyBorder="1" applyAlignment="1">
      <alignment horizontal="center" vertical="center"/>
    </xf>
    <xf numFmtId="14" fontId="3" fillId="2" borderId="5" xfId="0" applyNumberFormat="1" applyFont="1" applyFill="1" applyBorder="1" applyAlignment="1">
      <alignment horizontal="center" vertical="center"/>
    </xf>
    <xf numFmtId="3" fontId="3" fillId="2" borderId="7" xfId="0" applyNumberFormat="1" applyFont="1" applyFill="1" applyBorder="1" applyAlignment="1">
      <alignment horizontal="center" vertical="center"/>
    </xf>
    <xf numFmtId="0" fontId="10" fillId="4" borderId="7" xfId="0" applyFont="1" applyFill="1" applyBorder="1" applyAlignment="1">
      <alignment horizontal="center" vertical="center" wrapText="1"/>
    </xf>
    <xf numFmtId="14" fontId="3" fillId="2" borderId="7" xfId="0" applyNumberFormat="1" applyFont="1" applyFill="1" applyBorder="1" applyAlignment="1">
      <alignment horizontal="center" vertical="center"/>
    </xf>
    <xf numFmtId="3" fontId="3" fillId="2" borderId="5" xfId="0" applyNumberFormat="1" applyFont="1" applyFill="1" applyBorder="1" applyAlignment="1">
      <alignment horizontal="center" vertical="center"/>
    </xf>
    <xf numFmtId="0" fontId="2" fillId="4" borderId="1" xfId="0" applyFont="1" applyFill="1" applyBorder="1" applyAlignment="1">
      <alignment horizontal="center" vertical="center"/>
    </xf>
    <xf numFmtId="3" fontId="11"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2" fillId="0" borderId="0" xfId="0" applyFont="1" applyAlignment="1">
      <alignment horizontal="center"/>
    </xf>
    <xf numFmtId="14" fontId="3" fillId="0" borderId="0" xfId="0" applyNumberFormat="1" applyFont="1" applyAlignment="1">
      <alignment horizontal="center" vertical="center"/>
    </xf>
    <xf numFmtId="3" fontId="2" fillId="0" borderId="0" xfId="0" applyNumberFormat="1" applyFont="1" applyAlignment="1">
      <alignment horizontal="center"/>
    </xf>
    <xf numFmtId="14" fontId="3" fillId="4" borderId="2" xfId="0" applyNumberFormat="1" applyFont="1" applyFill="1" applyBorder="1" applyAlignment="1">
      <alignment horizontal="center" vertical="center"/>
    </xf>
    <xf numFmtId="14" fontId="3" fillId="4" borderId="5" xfId="0" applyNumberFormat="1" applyFont="1" applyFill="1" applyBorder="1" applyAlignment="1">
      <alignment horizontal="center" vertical="center"/>
    </xf>
    <xf numFmtId="14" fontId="3" fillId="4" borderId="4"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14" fillId="0" borderId="0" xfId="0" applyFont="1" applyAlignment="1">
      <alignment horizontal="center" vertical="center"/>
    </xf>
    <xf numFmtId="2" fontId="3" fillId="4" borderId="7" xfId="0" applyNumberFormat="1" applyFont="1" applyFill="1" applyBorder="1" applyAlignment="1" applyProtection="1">
      <alignment horizontal="left" vertical="justify" wrapText="1"/>
      <protection locked="0"/>
    </xf>
    <xf numFmtId="0" fontId="8" fillId="0" borderId="0" xfId="0" applyFont="1" applyAlignment="1">
      <alignment horizontal="left" vertical="center"/>
    </xf>
    <xf numFmtId="49" fontId="5" fillId="3" borderId="6" xfId="0" applyNumberFormat="1" applyFont="1" applyFill="1" applyBorder="1" applyAlignment="1">
      <alignment horizontal="left" vertical="center"/>
    </xf>
    <xf numFmtId="14" fontId="3" fillId="4" borderId="2" xfId="0" applyNumberFormat="1" applyFont="1" applyFill="1" applyBorder="1" applyAlignment="1">
      <alignment horizontal="left" vertical="center"/>
    </xf>
    <xf numFmtId="14" fontId="3" fillId="2" borderId="1" xfId="0" applyNumberFormat="1" applyFont="1" applyFill="1" applyBorder="1" applyAlignment="1">
      <alignment horizontal="left" vertical="justify"/>
    </xf>
    <xf numFmtId="14" fontId="3" fillId="4" borderId="1" xfId="0" applyNumberFormat="1" applyFont="1" applyFill="1" applyBorder="1" applyAlignment="1" applyProtection="1">
      <alignment horizontal="left" vertical="justify" wrapText="1"/>
      <protection locked="0"/>
    </xf>
    <xf numFmtId="14" fontId="3" fillId="4" borderId="7" xfId="0" applyNumberFormat="1" applyFont="1" applyFill="1" applyBorder="1" applyAlignment="1" applyProtection="1">
      <alignment horizontal="left" vertical="justify" wrapText="1"/>
      <protection locked="0"/>
    </xf>
    <xf numFmtId="14" fontId="3" fillId="4" borderId="4" xfId="0" applyNumberFormat="1" applyFont="1" applyFill="1" applyBorder="1" applyAlignment="1" applyProtection="1">
      <alignment horizontal="left" vertical="justify" wrapText="1"/>
      <protection locked="0"/>
    </xf>
    <xf numFmtId="14" fontId="3" fillId="2" borderId="5" xfId="0" applyNumberFormat="1" applyFont="1" applyFill="1" applyBorder="1" applyAlignment="1">
      <alignment horizontal="left" vertical="justify"/>
    </xf>
    <xf numFmtId="14" fontId="3" fillId="4" borderId="1" xfId="0" applyNumberFormat="1" applyFont="1" applyFill="1" applyBorder="1" applyAlignment="1" applyProtection="1">
      <alignment horizontal="left" vertical="justify"/>
      <protection locked="0"/>
    </xf>
    <xf numFmtId="2" fontId="3" fillId="4" borderId="1" xfId="0" applyNumberFormat="1" applyFont="1" applyFill="1" applyBorder="1" applyAlignment="1" applyProtection="1">
      <alignment horizontal="left" vertical="justify" wrapText="1"/>
      <protection locked="0"/>
    </xf>
    <xf numFmtId="2" fontId="11" fillId="2" borderId="1" xfId="0" applyNumberFormat="1" applyFont="1" applyFill="1" applyBorder="1" applyAlignment="1">
      <alignment horizontal="left" vertical="justify" wrapText="1"/>
    </xf>
    <xf numFmtId="2" fontId="3" fillId="4" borderId="4" xfId="0" applyNumberFormat="1" applyFont="1" applyFill="1" applyBorder="1" applyAlignment="1" applyProtection="1">
      <alignment horizontal="left" vertical="justify" wrapText="1"/>
      <protection locked="0"/>
    </xf>
    <xf numFmtId="2" fontId="3" fillId="2" borderId="1" xfId="0" applyNumberFormat="1" applyFont="1" applyFill="1" applyBorder="1" applyAlignment="1">
      <alignment horizontal="left" vertical="justify"/>
    </xf>
    <xf numFmtId="0" fontId="2" fillId="0" borderId="0" xfId="0" applyFont="1" applyAlignment="1">
      <alignment horizontal="left"/>
    </xf>
    <xf numFmtId="14" fontId="3" fillId="2" borderId="1" xfId="0" applyNumberFormat="1" applyFont="1" applyFill="1" applyBorder="1" applyAlignment="1">
      <alignment horizontal="center" vertical="justify"/>
    </xf>
    <xf numFmtId="49" fontId="1" fillId="4" borderId="7" xfId="0" applyNumberFormat="1" applyFont="1" applyFill="1" applyBorder="1" applyAlignment="1" applyProtection="1">
      <alignment horizontal="center" vertical="center"/>
      <protection locked="0"/>
    </xf>
    <xf numFmtId="14" fontId="1" fillId="4" borderId="7" xfId="0" applyNumberFormat="1" applyFont="1" applyFill="1" applyBorder="1" applyAlignment="1" applyProtection="1">
      <alignment horizontal="center" vertical="center"/>
      <protection locked="0"/>
    </xf>
    <xf numFmtId="14" fontId="3" fillId="4" borderId="7"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wrapText="1"/>
      <protection locked="0"/>
    </xf>
    <xf numFmtId="49" fontId="3" fillId="4" borderId="7" xfId="0" applyNumberFormat="1" applyFont="1" applyFill="1" applyBorder="1" applyAlignment="1" applyProtection="1">
      <alignment horizontal="center" vertical="center" wrapText="1"/>
      <protection locked="0"/>
    </xf>
    <xf numFmtId="0" fontId="2" fillId="4" borderId="5" xfId="0" applyFont="1" applyFill="1" applyBorder="1" applyAlignment="1">
      <alignment horizontal="center" vertical="center"/>
    </xf>
    <xf numFmtId="3" fontId="3" fillId="4" borderId="7" xfId="0" applyNumberFormat="1" applyFont="1" applyFill="1" applyBorder="1" applyAlignment="1">
      <alignment horizontal="center" vertical="center"/>
    </xf>
    <xf numFmtId="14" fontId="3" fillId="2" borderId="7" xfId="0" applyNumberFormat="1" applyFont="1" applyFill="1" applyBorder="1" applyAlignment="1">
      <alignment horizontal="left" vertical="justify"/>
    </xf>
    <xf numFmtId="14" fontId="3" fillId="2" borderId="7" xfId="0" applyNumberFormat="1" applyFont="1" applyFill="1" applyBorder="1" applyAlignment="1">
      <alignment horizontal="center" vertical="justify"/>
    </xf>
    <xf numFmtId="14" fontId="3" fillId="2" borderId="0" xfId="0" applyNumberFormat="1" applyFont="1" applyFill="1" applyAlignment="1">
      <alignment horizontal="left" vertical="justify"/>
    </xf>
    <xf numFmtId="0" fontId="1" fillId="4" borderId="7" xfId="0" applyFont="1" applyFill="1" applyBorder="1" applyAlignment="1" applyProtection="1">
      <alignment horizontal="center" vertical="center" wrapText="1"/>
      <protection locked="0"/>
    </xf>
    <xf numFmtId="2" fontId="1" fillId="4" borderId="7" xfId="0" applyNumberFormat="1" applyFont="1" applyFill="1" applyBorder="1" applyAlignment="1" applyProtection="1">
      <alignment horizontal="left" vertical="justify" wrapText="1"/>
      <protection locked="0"/>
    </xf>
    <xf numFmtId="2" fontId="1" fillId="4" borderId="7" xfId="0" applyNumberFormat="1" applyFont="1" applyFill="1" applyBorder="1" applyAlignment="1" applyProtection="1">
      <alignment horizontal="center" vertical="center" wrapText="1"/>
      <protection locked="0"/>
    </xf>
    <xf numFmtId="14" fontId="1" fillId="4" borderId="7" xfId="0" applyNumberFormat="1" applyFont="1" applyFill="1" applyBorder="1" applyAlignment="1" applyProtection="1">
      <alignment vertical="center"/>
      <protection locked="0"/>
    </xf>
    <xf numFmtId="2" fontId="1" fillId="4" borderId="7" xfId="0" applyNumberFormat="1" applyFont="1" applyFill="1" applyBorder="1" applyAlignment="1" applyProtection="1">
      <alignment horizontal="center" vertical="justify" wrapText="1"/>
      <protection locked="0"/>
    </xf>
    <xf numFmtId="3" fontId="1" fillId="4" borderId="7" xfId="0" applyNumberFormat="1" applyFont="1" applyFill="1" applyBorder="1" applyAlignment="1">
      <alignment horizontal="center" vertical="center"/>
    </xf>
    <xf numFmtId="3" fontId="3" fillId="4" borderId="5" xfId="0" applyNumberFormat="1" applyFont="1" applyFill="1" applyBorder="1" applyAlignment="1">
      <alignment horizontal="center" vertical="center"/>
    </xf>
    <xf numFmtId="14" fontId="3" fillId="4" borderId="5" xfId="0" applyNumberFormat="1" applyFont="1" applyFill="1" applyBorder="1" applyAlignment="1" applyProtection="1">
      <alignment horizontal="center" vertical="center"/>
      <protection locked="0"/>
    </xf>
    <xf numFmtId="3" fontId="1" fillId="4" borderId="1" xfId="0" applyNumberFormat="1" applyFont="1" applyFill="1" applyBorder="1" applyAlignment="1" applyProtection="1">
      <alignment horizontal="center" vertical="center"/>
      <protection locked="0"/>
    </xf>
    <xf numFmtId="14" fontId="1" fillId="2" borderId="7" xfId="0" applyNumberFormat="1" applyFont="1" applyFill="1" applyBorder="1" applyAlignment="1">
      <alignment horizontal="left" vertical="justify"/>
    </xf>
    <xf numFmtId="14" fontId="1" fillId="2" borderId="1" xfId="0" applyNumberFormat="1" applyFont="1" applyFill="1" applyBorder="1" applyAlignment="1">
      <alignment horizontal="left" vertical="justify"/>
    </xf>
    <xf numFmtId="49" fontId="1" fillId="4" borderId="1" xfId="0" applyNumberFormat="1" applyFont="1" applyFill="1" applyBorder="1" applyAlignment="1" applyProtection="1">
      <alignment horizontal="center" vertical="center"/>
      <protection locked="0"/>
    </xf>
    <xf numFmtId="14" fontId="1" fillId="4" borderId="5" xfId="0" applyNumberFormat="1" applyFont="1" applyFill="1" applyBorder="1" applyAlignment="1" applyProtection="1">
      <alignment horizontal="center" vertical="center"/>
      <protection locked="0"/>
    </xf>
    <xf numFmtId="14" fontId="1" fillId="4" borderId="1" xfId="0" applyNumberFormat="1" applyFont="1" applyFill="1" applyBorder="1" applyAlignment="1" applyProtection="1">
      <alignment horizontal="center" vertical="center"/>
      <protection locked="0"/>
    </xf>
    <xf numFmtId="14" fontId="16" fillId="2" borderId="1" xfId="0" applyNumberFormat="1" applyFont="1" applyFill="1" applyBorder="1" applyAlignment="1">
      <alignment horizontal="center" vertical="center" wrapText="1"/>
    </xf>
    <xf numFmtId="14" fontId="1" fillId="4" borderId="4" xfId="0" applyNumberFormat="1" applyFont="1" applyFill="1" applyBorder="1" applyAlignment="1" applyProtection="1">
      <alignment horizontal="center" vertical="center" wrapText="1"/>
      <protection locked="0"/>
    </xf>
    <xf numFmtId="0" fontId="2" fillId="5" borderId="0" xfId="0" applyFont="1" applyFill="1" applyAlignment="1">
      <alignment horizontal="center"/>
    </xf>
    <xf numFmtId="14" fontId="3" fillId="2" borderId="5" xfId="0" applyNumberFormat="1" applyFont="1" applyFill="1" applyBorder="1" applyAlignment="1">
      <alignment horizontal="center" vertical="justify"/>
    </xf>
    <xf numFmtId="14" fontId="1" fillId="2" borderId="7" xfId="0" applyNumberFormat="1" applyFont="1" applyFill="1" applyBorder="1" applyAlignment="1">
      <alignment horizontal="center" vertical="justify"/>
    </xf>
    <xf numFmtId="166" fontId="2" fillId="0" borderId="0" xfId="0" applyNumberFormat="1" applyFont="1" applyAlignment="1">
      <alignment horizontal="center"/>
    </xf>
    <xf numFmtId="3" fontId="17" fillId="2" borderId="1" xfId="0" applyNumberFormat="1" applyFont="1" applyFill="1" applyBorder="1" applyAlignment="1">
      <alignment horizontal="center" vertical="center"/>
    </xf>
    <xf numFmtId="3" fontId="17" fillId="2" borderId="1" xfId="0" applyNumberFormat="1" applyFont="1" applyFill="1" applyBorder="1" applyAlignment="1">
      <alignment horizontal="left" vertical="center"/>
    </xf>
    <xf numFmtId="14" fontId="3" fillId="4" borderId="1" xfId="0" applyNumberFormat="1" applyFont="1" applyFill="1" applyBorder="1" applyAlignment="1" applyProtection="1">
      <alignment horizontal="left" vertical="top" wrapText="1"/>
      <protection locked="0"/>
    </xf>
    <xf numFmtId="14" fontId="1" fillId="4" borderId="7" xfId="0" applyNumberFormat="1" applyFont="1" applyFill="1" applyBorder="1" applyAlignment="1">
      <alignment horizontal="center" vertical="center"/>
    </xf>
    <xf numFmtId="49" fontId="1" fillId="4" borderId="7" xfId="0" applyNumberFormat="1" applyFont="1" applyFill="1" applyBorder="1" applyAlignment="1" applyProtection="1">
      <alignment horizontal="center" vertical="center" wrapText="1"/>
      <protection locked="0"/>
    </xf>
    <xf numFmtId="2" fontId="1" fillId="4" borderId="7" xfId="0" applyNumberFormat="1" applyFont="1" applyFill="1" applyBorder="1" applyAlignment="1" applyProtection="1">
      <alignment horizontal="left" vertical="center" wrapText="1"/>
      <protection locked="0"/>
    </xf>
    <xf numFmtId="14" fontId="3" fillId="4" borderId="1"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center" vertical="center" wrapText="1"/>
      <protection locked="0"/>
    </xf>
    <xf numFmtId="14" fontId="3" fillId="4" borderId="4" xfId="0" applyNumberFormat="1" applyFont="1" applyFill="1" applyBorder="1" applyAlignment="1" applyProtection="1">
      <alignment horizontal="center" vertical="center"/>
      <protection locked="0"/>
    </xf>
    <xf numFmtId="3" fontId="1" fillId="4" borderId="1" xfId="0" applyNumberFormat="1" applyFont="1" applyFill="1" applyBorder="1" applyAlignment="1">
      <alignment horizontal="center" vertical="center"/>
    </xf>
    <xf numFmtId="14" fontId="3" fillId="4" borderId="7" xfId="0" applyNumberFormat="1" applyFont="1" applyFill="1" applyBorder="1" applyAlignment="1" applyProtection="1">
      <alignment horizontal="center" vertical="center" wrapText="1"/>
      <protection locked="0"/>
    </xf>
    <xf numFmtId="167" fontId="3" fillId="4" borderId="1" xfId="1" applyNumberFormat="1" applyFont="1" applyFill="1" applyBorder="1" applyAlignment="1">
      <alignment horizontal="center" vertical="center"/>
    </xf>
    <xf numFmtId="2" fontId="3" fillId="4" borderId="4" xfId="0" applyNumberFormat="1" applyFont="1" applyFill="1" applyBorder="1" applyAlignment="1" applyProtection="1">
      <alignment horizontal="left" vertical="center" wrapText="1"/>
      <protection locked="0"/>
    </xf>
    <xf numFmtId="14" fontId="2" fillId="0" borderId="0" xfId="0" applyNumberFormat="1" applyFont="1" applyAlignment="1">
      <alignment horizontal="center"/>
    </xf>
    <xf numFmtId="0" fontId="14" fillId="0" borderId="0" xfId="0" applyFont="1" applyAlignment="1">
      <alignment horizontal="left" vertical="center"/>
    </xf>
    <xf numFmtId="0" fontId="5" fillId="0" borderId="0" xfId="0" applyFont="1" applyAlignment="1">
      <alignment horizontal="center" vertical="center" wrapText="1"/>
    </xf>
    <xf numFmtId="49" fontId="5" fillId="3" borderId="2" xfId="0" applyNumberFormat="1" applyFont="1" applyFill="1" applyBorder="1" applyAlignment="1">
      <alignment horizontal="center" vertical="center" wrapText="1"/>
    </xf>
    <xf numFmtId="0" fontId="8" fillId="0" borderId="0" xfId="0" applyFont="1" applyAlignment="1">
      <alignment horizontal="center" vertical="center"/>
    </xf>
    <xf numFmtId="14" fontId="3" fillId="4" borderId="7" xfId="0" applyNumberFormat="1" applyFont="1" applyFill="1" applyBorder="1" applyAlignment="1" applyProtection="1">
      <alignment horizontal="left" vertical="center" wrapText="1"/>
      <protection locked="0"/>
    </xf>
    <xf numFmtId="14" fontId="3" fillId="2" borderId="4" xfId="0" applyNumberFormat="1" applyFont="1" applyFill="1" applyBorder="1" applyAlignment="1">
      <alignment horizontal="left" vertical="justify"/>
    </xf>
    <xf numFmtId="14" fontId="3" fillId="2" borderId="4" xfId="0" applyNumberFormat="1" applyFont="1" applyFill="1" applyBorder="1" applyAlignment="1">
      <alignment horizontal="center" vertical="justify"/>
    </xf>
    <xf numFmtId="2" fontId="3" fillId="4" borderId="7" xfId="0" applyNumberFormat="1" applyFont="1" applyFill="1" applyBorder="1" applyAlignment="1" applyProtection="1">
      <alignment horizontal="center" vertical="center" wrapText="1"/>
      <protection locked="0"/>
    </xf>
    <xf numFmtId="2" fontId="3" fillId="4" borderId="7" xfId="0" applyNumberFormat="1" applyFont="1" applyFill="1" applyBorder="1" applyAlignment="1" applyProtection="1">
      <alignment horizontal="left" vertical="center" wrapText="1"/>
      <protection locked="0"/>
    </xf>
    <xf numFmtId="2" fontId="1" fillId="4" borderId="1" xfId="0" applyNumberFormat="1" applyFont="1" applyFill="1" applyBorder="1" applyAlignment="1" applyProtection="1">
      <alignment horizontal="center" vertical="center" wrapText="1"/>
      <protection locked="0"/>
    </xf>
    <xf numFmtId="2" fontId="1" fillId="4" borderId="1" xfId="0" applyNumberFormat="1" applyFont="1" applyFill="1" applyBorder="1" applyAlignment="1" applyProtection="1">
      <alignment horizontal="left" vertical="center" wrapText="1"/>
      <protection locked="0"/>
    </xf>
    <xf numFmtId="14" fontId="1" fillId="4" borderId="1" xfId="0" applyNumberFormat="1" applyFont="1" applyFill="1" applyBorder="1" applyAlignment="1" applyProtection="1">
      <alignment horizontal="center" vertical="center" wrapText="1"/>
      <protection locked="0"/>
    </xf>
    <xf numFmtId="3" fontId="1" fillId="2" borderId="1"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3" fontId="3" fillId="2" borderId="4" xfId="0" applyNumberFormat="1" applyFont="1" applyFill="1" applyBorder="1" applyAlignment="1">
      <alignment horizontal="left" vertical="center"/>
    </xf>
    <xf numFmtId="164" fontId="3" fillId="4" borderId="1" xfId="1" applyFont="1" applyFill="1" applyBorder="1" applyAlignment="1" applyProtection="1">
      <alignment horizontal="center" vertical="center"/>
      <protection locked="0"/>
    </xf>
    <xf numFmtId="164" fontId="8" fillId="0" borderId="0" xfId="0" applyNumberFormat="1" applyFont="1" applyAlignment="1">
      <alignment horizontal="center" vertical="center"/>
    </xf>
    <xf numFmtId="164" fontId="5" fillId="4" borderId="3" xfId="0" applyNumberFormat="1" applyFont="1" applyFill="1" applyBorder="1" applyAlignment="1">
      <alignment horizontal="center" vertical="center"/>
    </xf>
    <xf numFmtId="164" fontId="3" fillId="2" borderId="7" xfId="0" applyNumberFormat="1" applyFont="1" applyFill="1" applyBorder="1" applyAlignment="1">
      <alignment horizontal="center" vertical="center"/>
    </xf>
    <xf numFmtId="164" fontId="3" fillId="4" borderId="7" xfId="1" applyFont="1" applyFill="1" applyBorder="1" applyAlignment="1" applyProtection="1">
      <alignment vertical="center"/>
      <protection locked="0"/>
    </xf>
    <xf numFmtId="164" fontId="3" fillId="2" borderId="1" xfId="1" applyFont="1" applyFill="1" applyBorder="1" applyAlignment="1">
      <alignment vertical="center"/>
    </xf>
    <xf numFmtId="164" fontId="3" fillId="4" borderId="1" xfId="1" applyFont="1" applyFill="1" applyBorder="1" applyAlignment="1" applyProtection="1">
      <alignment vertical="center"/>
      <protection locked="0"/>
    </xf>
    <xf numFmtId="164" fontId="3" fillId="4" borderId="7" xfId="1" applyFont="1" applyFill="1" applyBorder="1" applyAlignment="1" applyProtection="1">
      <alignment horizontal="center" vertical="center"/>
      <protection locked="0"/>
    </xf>
    <xf numFmtId="164" fontId="17" fillId="2" borderId="1" xfId="1" applyFont="1" applyFill="1" applyBorder="1" applyAlignment="1">
      <alignment vertical="center"/>
    </xf>
    <xf numFmtId="164" fontId="3" fillId="2" borderId="1" xfId="1" applyFont="1" applyFill="1" applyBorder="1" applyAlignment="1">
      <alignment horizontal="center" vertical="center"/>
    </xf>
    <xf numFmtId="164" fontId="1" fillId="4" borderId="7" xfId="1" applyFont="1" applyFill="1" applyBorder="1" applyAlignment="1" applyProtection="1">
      <alignment horizontal="center" vertical="center"/>
      <protection locked="0"/>
    </xf>
    <xf numFmtId="164" fontId="3" fillId="2" borderId="5" xfId="1" applyFont="1" applyFill="1" applyBorder="1" applyAlignment="1">
      <alignment horizontal="center" vertical="center"/>
    </xf>
    <xf numFmtId="164" fontId="3" fillId="4" borderId="1" xfId="1" applyFont="1" applyFill="1" applyBorder="1" applyAlignment="1" applyProtection="1">
      <alignment horizontal="center" vertical="center"/>
    </xf>
    <xf numFmtId="164" fontId="3" fillId="2" borderId="7" xfId="1" applyFont="1" applyFill="1" applyBorder="1" applyAlignment="1">
      <alignment horizontal="center" vertical="center"/>
    </xf>
    <xf numFmtId="164" fontId="1" fillId="4" borderId="1" xfId="1" applyFont="1" applyFill="1" applyBorder="1" applyAlignment="1" applyProtection="1">
      <alignment horizontal="center" vertical="center"/>
      <protection locked="0"/>
    </xf>
    <xf numFmtId="164" fontId="3" fillId="2" borderId="4" xfId="1" applyFont="1" applyFill="1" applyBorder="1" applyAlignment="1">
      <alignment horizontal="center" vertical="center"/>
    </xf>
    <xf numFmtId="164" fontId="1" fillId="4" borderId="4" xfId="1" applyFont="1" applyFill="1" applyBorder="1" applyAlignment="1" applyProtection="1">
      <alignment horizontal="center" vertical="center" wrapText="1"/>
      <protection locked="0"/>
    </xf>
    <xf numFmtId="164" fontId="16" fillId="2" borderId="1" xfId="1" applyFont="1" applyFill="1" applyBorder="1" applyAlignment="1">
      <alignment horizontal="center" vertical="center" wrapText="1"/>
    </xf>
    <xf numFmtId="164" fontId="3" fillId="4" borderId="7" xfId="1" applyFont="1" applyFill="1" applyBorder="1" applyAlignment="1" applyProtection="1">
      <alignment horizontal="center" vertical="center" wrapText="1"/>
      <protection locked="0"/>
    </xf>
    <xf numFmtId="164" fontId="3" fillId="4" borderId="4" xfId="1" applyFont="1" applyFill="1" applyBorder="1" applyAlignment="1">
      <alignment horizontal="center" vertical="center"/>
    </xf>
    <xf numFmtId="164" fontId="3" fillId="4" borderId="7" xfId="1" applyFont="1" applyFill="1" applyBorder="1" applyAlignment="1">
      <alignment horizontal="center" vertical="center"/>
    </xf>
    <xf numFmtId="164" fontId="1" fillId="4" borderId="7" xfId="1" applyFont="1" applyFill="1" applyBorder="1" applyAlignment="1" applyProtection="1">
      <alignment horizontal="center" vertical="center" wrapText="1"/>
      <protection locked="0"/>
    </xf>
    <xf numFmtId="164" fontId="12" fillId="4" borderId="0" xfId="1" applyFont="1" applyFill="1" applyAlignment="1">
      <alignment horizontal="center"/>
    </xf>
    <xf numFmtId="164" fontId="2" fillId="0" borderId="0" xfId="0" applyNumberFormat="1" applyFont="1" applyAlignment="1">
      <alignment horizontal="center"/>
    </xf>
    <xf numFmtId="164" fontId="14" fillId="0" borderId="0" xfId="0" applyNumberFormat="1" applyFont="1" applyAlignment="1">
      <alignment horizontal="center" vertical="center"/>
    </xf>
    <xf numFmtId="4" fontId="8" fillId="0" borderId="0" xfId="0" applyNumberFormat="1" applyFont="1" applyAlignment="1">
      <alignment horizontal="center" vertical="center"/>
    </xf>
    <xf numFmtId="4" fontId="5" fillId="4" borderId="4" xfId="0" applyNumberFormat="1" applyFont="1" applyFill="1" applyBorder="1" applyAlignment="1">
      <alignment horizontal="center" vertical="center"/>
    </xf>
    <xf numFmtId="4" fontId="3" fillId="2" borderId="5" xfId="0" applyNumberFormat="1" applyFont="1" applyFill="1" applyBorder="1" applyAlignment="1">
      <alignment horizontal="center" vertical="center"/>
    </xf>
    <xf numFmtId="4" fontId="3" fillId="4" borderId="5"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4" fontId="3" fillId="4" borderId="1" xfId="0" applyNumberFormat="1" applyFont="1" applyFill="1" applyBorder="1" applyAlignment="1">
      <alignment horizontal="center" vertical="center"/>
    </xf>
    <xf numFmtId="4" fontId="17" fillId="2" borderId="1" xfId="0" applyNumberFormat="1" applyFont="1" applyFill="1" applyBorder="1" applyAlignment="1">
      <alignment horizontal="center" vertical="center"/>
    </xf>
    <xf numFmtId="4" fontId="1" fillId="4" borderId="5" xfId="0" applyNumberFormat="1" applyFont="1" applyFill="1" applyBorder="1" applyAlignment="1">
      <alignment horizontal="center" vertical="center"/>
    </xf>
    <xf numFmtId="4" fontId="3" fillId="2" borderId="5" xfId="0" applyNumberFormat="1" applyFont="1" applyFill="1" applyBorder="1" applyAlignment="1">
      <alignment horizontal="left" vertical="justify"/>
    </xf>
    <xf numFmtId="4" fontId="3" fillId="2" borderId="1" xfId="0" applyNumberFormat="1" applyFont="1" applyFill="1" applyBorder="1" applyAlignment="1">
      <alignment horizontal="left" vertical="justify"/>
    </xf>
    <xf numFmtId="4" fontId="1" fillId="4" borderId="7" xfId="0" applyNumberFormat="1" applyFont="1" applyFill="1" applyBorder="1" applyAlignment="1" applyProtection="1">
      <alignment horizontal="center" vertical="center"/>
      <protection locked="0"/>
    </xf>
    <xf numFmtId="4" fontId="1" fillId="2" borderId="7" xfId="0" applyNumberFormat="1" applyFont="1" applyFill="1" applyBorder="1" applyAlignment="1">
      <alignment horizontal="left" vertical="justify"/>
    </xf>
    <xf numFmtId="4" fontId="1" fillId="2" borderId="1" xfId="0" applyNumberFormat="1" applyFont="1" applyFill="1" applyBorder="1" applyAlignment="1">
      <alignment horizontal="left" vertical="justify"/>
    </xf>
    <xf numFmtId="4" fontId="3" fillId="4" borderId="7" xfId="0" applyNumberFormat="1" applyFont="1" applyFill="1" applyBorder="1" applyAlignment="1">
      <alignment horizontal="center" vertical="center"/>
    </xf>
    <xf numFmtId="4" fontId="16" fillId="2" borderId="1" xfId="0" applyNumberFormat="1" applyFont="1" applyFill="1" applyBorder="1" applyAlignment="1">
      <alignment horizontal="center" vertical="center" wrapText="1"/>
    </xf>
    <xf numFmtId="4" fontId="3" fillId="4" borderId="4"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4" fontId="3" fillId="2" borderId="7" xfId="0" applyNumberFormat="1" applyFont="1" applyFill="1" applyBorder="1" applyAlignment="1">
      <alignment horizontal="center" vertical="center"/>
    </xf>
    <xf numFmtId="4" fontId="3" fillId="2" borderId="4" xfId="0" applyNumberFormat="1" applyFont="1" applyFill="1" applyBorder="1" applyAlignment="1">
      <alignment horizontal="center" vertical="center"/>
    </xf>
    <xf numFmtId="4" fontId="1" fillId="4" borderId="7" xfId="1" applyNumberFormat="1" applyFont="1" applyFill="1" applyBorder="1" applyAlignment="1" applyProtection="1">
      <alignment horizontal="center" vertical="center"/>
    </xf>
    <xf numFmtId="4" fontId="1" fillId="4" borderId="7" xfId="0" applyNumberFormat="1" applyFont="1" applyFill="1" applyBorder="1" applyAlignment="1">
      <alignment horizontal="center" vertical="center"/>
    </xf>
    <xf numFmtId="4" fontId="1" fillId="4" borderId="7" xfId="1" applyNumberFormat="1" applyFont="1" applyFill="1" applyBorder="1" applyAlignment="1">
      <alignment horizontal="center" vertical="center"/>
    </xf>
    <xf numFmtId="4" fontId="13" fillId="4" borderId="0" xfId="1" applyNumberFormat="1" applyFont="1" applyFill="1" applyAlignment="1">
      <alignment horizontal="center"/>
    </xf>
    <xf numFmtId="4" fontId="2" fillId="0" borderId="0" xfId="0" applyNumberFormat="1" applyFont="1" applyAlignment="1">
      <alignment horizontal="left"/>
    </xf>
    <xf numFmtId="4" fontId="14" fillId="0" borderId="0" xfId="0" applyNumberFormat="1" applyFont="1" applyAlignment="1">
      <alignment horizontal="left" vertical="center"/>
    </xf>
    <xf numFmtId="4" fontId="2" fillId="0" borderId="0" xfId="0" applyNumberFormat="1" applyFont="1" applyAlignment="1">
      <alignment horizontal="center"/>
    </xf>
    <xf numFmtId="14" fontId="16" fillId="2" borderId="5" xfId="0" applyNumberFormat="1" applyFont="1" applyFill="1" applyBorder="1" applyAlignment="1">
      <alignment horizontal="center" vertical="center" wrapText="1"/>
    </xf>
    <xf numFmtId="164" fontId="1" fillId="4" borderId="1" xfId="1" applyFont="1" applyFill="1" applyBorder="1" applyAlignment="1" applyProtection="1">
      <alignment horizontal="center" vertical="center" wrapText="1"/>
      <protection locked="0"/>
    </xf>
    <xf numFmtId="167" fontId="3" fillId="4" borderId="7" xfId="1" applyNumberFormat="1" applyFont="1" applyFill="1" applyBorder="1" applyAlignment="1" applyProtection="1">
      <alignment horizontal="center" vertical="center"/>
    </xf>
    <xf numFmtId="49" fontId="3" fillId="4" borderId="7" xfId="0" applyNumberFormat="1" applyFont="1" applyFill="1" applyBorder="1" applyAlignment="1" applyProtection="1">
      <alignment horizontal="center" vertical="center"/>
      <protection locked="0"/>
    </xf>
    <xf numFmtId="1" fontId="3" fillId="4" borderId="7" xfId="0" applyNumberFormat="1" applyFont="1" applyFill="1" applyBorder="1" applyAlignment="1" applyProtection="1">
      <alignment horizontal="center" vertical="center" wrapText="1"/>
      <protection locked="0"/>
    </xf>
    <xf numFmtId="167" fontId="3" fillId="4" borderId="7" xfId="1" applyNumberFormat="1" applyFont="1" applyFill="1" applyBorder="1" applyAlignment="1">
      <alignment horizontal="center" vertical="center"/>
    </xf>
    <xf numFmtId="167" fontId="1" fillId="4" borderId="7" xfId="1" applyNumberFormat="1" applyFont="1" applyFill="1" applyBorder="1" applyAlignment="1" applyProtection="1">
      <alignment horizontal="center" wrapText="1"/>
      <protection locked="0"/>
    </xf>
    <xf numFmtId="164" fontId="1" fillId="4" borderId="7" xfId="1" applyFont="1" applyFill="1" applyBorder="1" applyAlignment="1" applyProtection="1">
      <alignment horizontal="right" vertical="center" wrapText="1"/>
      <protection locked="0"/>
    </xf>
    <xf numFmtId="14" fontId="1" fillId="2" borderId="1" xfId="0" applyNumberFormat="1" applyFont="1" applyFill="1" applyBorder="1" applyAlignment="1">
      <alignment horizontal="center" vertical="justify"/>
    </xf>
    <xf numFmtId="0" fontId="8"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5" fillId="0" borderId="0" xfId="0" applyFont="1" applyAlignment="1">
      <alignment horizontal="center" vertical="center" wrapText="1"/>
    </xf>
    <xf numFmtId="49" fontId="5" fillId="3" borderId="8"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465116</xdr:colOff>
      <xdr:row>2</xdr:row>
      <xdr:rowOff>125779</xdr:rowOff>
    </xdr:from>
    <xdr:to>
      <xdr:col>12</xdr:col>
      <xdr:colOff>229629</xdr:colOff>
      <xdr:row>4</xdr:row>
      <xdr:rowOff>136533</xdr:rowOff>
    </xdr:to>
    <xdr:pic>
      <xdr:nvPicPr>
        <xdr:cNvPr id="2" name="Image 1">
          <a:extLst>
            <a:ext uri="{FF2B5EF4-FFF2-40B4-BE49-F238E27FC236}">
              <a16:creationId xmlns:a16="http://schemas.microsoft.com/office/drawing/2014/main" id="{EE3F63AC-9A83-2142-97A6-BCE1616F95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83096" y="674419"/>
          <a:ext cx="986979" cy="40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661034</xdr:colOff>
      <xdr:row>1</xdr:row>
      <xdr:rowOff>47625</xdr:rowOff>
    </xdr:from>
    <xdr:to>
      <xdr:col>2</xdr:col>
      <xdr:colOff>2129855</xdr:colOff>
      <xdr:row>7</xdr:row>
      <xdr:rowOff>174625</xdr:rowOff>
    </xdr:to>
    <xdr:pic>
      <xdr:nvPicPr>
        <xdr:cNvPr id="3" name="Image 2">
          <a:extLst>
            <a:ext uri="{FF2B5EF4-FFF2-40B4-BE49-F238E27FC236}">
              <a16:creationId xmlns:a16="http://schemas.microsoft.com/office/drawing/2014/main" id="{DFFE758C-6983-714A-8D1E-2861B33B2A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5994" y="276225"/>
          <a:ext cx="1468821" cy="145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95"/>
  <sheetViews>
    <sheetView tabSelected="1" zoomScale="70" zoomScaleNormal="70" workbookViewId="0">
      <selection activeCell="M69" sqref="M69"/>
    </sheetView>
  </sheetViews>
  <sheetFormatPr baseColWidth="10" defaultColWidth="9.109375" defaultRowHeight="13.2"/>
  <cols>
    <col min="1" max="1" width="7.33203125" style="25" customWidth="1"/>
    <col min="2" max="2" width="15.77734375" style="25" customWidth="1"/>
    <col min="3" max="3" width="72.44140625" style="47" customWidth="1"/>
    <col min="4" max="4" width="23.5546875" style="132" customWidth="1"/>
    <col min="5" max="5" width="20.44140625" style="159" customWidth="1"/>
    <col min="6" max="6" width="10" style="25" customWidth="1"/>
    <col min="7" max="7" width="12.6640625" style="25" customWidth="1"/>
    <col min="8" max="8" width="12.5546875" style="25" customWidth="1"/>
    <col min="9" max="9" width="12.77734375" style="25" customWidth="1"/>
    <col min="10" max="10" width="12.88671875" style="25" customWidth="1"/>
    <col min="11" max="11" width="19.21875" style="25" customWidth="1"/>
    <col min="12" max="12" width="17.77734375" style="25" customWidth="1"/>
    <col min="13" max="13" width="13.44140625" style="25" customWidth="1"/>
    <col min="14" max="14" width="16.5546875" style="25" customWidth="1"/>
    <col min="15" max="15" width="12.77734375" style="25" customWidth="1"/>
    <col min="16" max="16" width="11.21875" style="25" customWidth="1"/>
    <col min="17" max="22" width="10.109375" style="25" bestFit="1" customWidth="1"/>
    <col min="23" max="24" width="9.109375" style="25"/>
    <col min="25" max="25" width="10.109375" style="25" bestFit="1" customWidth="1"/>
    <col min="26" max="16384" width="9.109375" style="25"/>
  </cols>
  <sheetData>
    <row r="1" spans="1:20" ht="18">
      <c r="A1" s="170" t="s">
        <v>13</v>
      </c>
      <c r="B1" s="170"/>
      <c r="C1" s="170"/>
      <c r="D1" s="170"/>
      <c r="E1" s="170"/>
      <c r="F1" s="170"/>
      <c r="G1" s="170"/>
      <c r="H1" s="170"/>
      <c r="I1" s="170"/>
      <c r="J1" s="170"/>
      <c r="K1" s="170"/>
      <c r="L1" s="170"/>
      <c r="M1" s="170"/>
    </row>
    <row r="2" spans="1:20" ht="25.2" customHeight="1">
      <c r="A2" s="171" t="s">
        <v>14</v>
      </c>
      <c r="B2" s="171"/>
      <c r="C2" s="171"/>
      <c r="D2" s="171"/>
      <c r="E2" s="171"/>
      <c r="F2" s="171"/>
      <c r="G2" s="171"/>
      <c r="H2" s="171"/>
      <c r="I2" s="171"/>
      <c r="J2" s="171"/>
      <c r="K2" s="171"/>
      <c r="L2" s="171"/>
      <c r="M2" s="171"/>
    </row>
    <row r="3" spans="1:20" ht="15.6">
      <c r="A3" s="169" t="s">
        <v>15</v>
      </c>
      <c r="B3" s="169"/>
      <c r="C3" s="169"/>
      <c r="D3" s="169"/>
      <c r="E3" s="169"/>
      <c r="F3" s="169"/>
      <c r="G3" s="169"/>
      <c r="H3" s="169"/>
      <c r="I3" s="169"/>
      <c r="J3" s="169"/>
      <c r="K3" s="169"/>
      <c r="L3" s="169"/>
      <c r="M3" s="169"/>
    </row>
    <row r="4" spans="1:20" ht="15.6">
      <c r="A4" s="172" t="s">
        <v>16</v>
      </c>
      <c r="B4" s="172"/>
      <c r="C4" s="172"/>
      <c r="D4" s="172"/>
      <c r="E4" s="172"/>
      <c r="F4" s="172"/>
      <c r="G4" s="172"/>
      <c r="H4" s="172"/>
      <c r="I4" s="172"/>
      <c r="J4" s="172"/>
      <c r="K4" s="172"/>
      <c r="L4" s="172"/>
      <c r="M4" s="172"/>
    </row>
    <row r="5" spans="1:20" ht="15.6">
      <c r="A5" s="172" t="s">
        <v>17</v>
      </c>
      <c r="B5" s="172"/>
      <c r="C5" s="172"/>
      <c r="D5" s="172"/>
      <c r="E5" s="172"/>
      <c r="F5" s="172"/>
      <c r="G5" s="172"/>
      <c r="H5" s="172"/>
      <c r="I5" s="172"/>
      <c r="J5" s="172"/>
      <c r="K5" s="172"/>
      <c r="L5" s="172"/>
      <c r="M5" s="172"/>
    </row>
    <row r="6" spans="1:20" ht="15.6">
      <c r="A6" s="169" t="s">
        <v>18</v>
      </c>
      <c r="B6" s="169"/>
      <c r="C6" s="169"/>
      <c r="D6" s="169"/>
      <c r="E6" s="169"/>
      <c r="F6" s="169"/>
      <c r="G6" s="169"/>
      <c r="H6" s="169"/>
      <c r="I6" s="169"/>
      <c r="J6" s="169"/>
      <c r="K6" s="169"/>
      <c r="L6" s="169"/>
      <c r="M6" s="169"/>
    </row>
    <row r="7" spans="1:20" ht="16.95" customHeight="1">
      <c r="A7" s="175" t="s">
        <v>46</v>
      </c>
      <c r="B7" s="175"/>
      <c r="C7" s="175"/>
      <c r="D7" s="175"/>
      <c r="E7" s="175"/>
      <c r="F7" s="175"/>
      <c r="G7" s="175"/>
      <c r="H7" s="175"/>
      <c r="I7" s="175"/>
      <c r="J7" s="175"/>
      <c r="K7" s="175"/>
      <c r="L7" s="175"/>
      <c r="M7" s="175"/>
    </row>
    <row r="8" spans="1:20" ht="16.95" customHeight="1">
      <c r="A8" s="175" t="s">
        <v>38</v>
      </c>
      <c r="B8" s="175"/>
      <c r="C8" s="175"/>
      <c r="D8" s="175"/>
      <c r="E8" s="175"/>
      <c r="F8" s="175"/>
      <c r="G8" s="175"/>
      <c r="H8" s="175"/>
      <c r="I8" s="175"/>
      <c r="J8" s="175"/>
      <c r="K8" s="175"/>
      <c r="L8" s="175"/>
      <c r="M8" s="175"/>
    </row>
    <row r="9" spans="1:20" ht="15.6">
      <c r="A9" s="95"/>
      <c r="B9" s="95"/>
      <c r="C9" s="34"/>
      <c r="D9" s="110"/>
      <c r="E9" s="134"/>
      <c r="F9" s="97"/>
      <c r="G9" s="97"/>
      <c r="H9" s="97"/>
      <c r="I9" s="97"/>
      <c r="J9" s="97"/>
      <c r="K9" s="97"/>
      <c r="L9" s="97"/>
      <c r="M9" s="97"/>
    </row>
    <row r="10" spans="1:20" ht="78">
      <c r="A10" s="13" t="s">
        <v>43</v>
      </c>
      <c r="B10" s="14" t="s">
        <v>27</v>
      </c>
      <c r="C10" s="35" t="s">
        <v>11</v>
      </c>
      <c r="D10" s="176" t="s">
        <v>1</v>
      </c>
      <c r="E10" s="177"/>
      <c r="F10" s="96" t="s">
        <v>4</v>
      </c>
      <c r="G10" s="96" t="s">
        <v>5</v>
      </c>
      <c r="H10" s="96" t="s">
        <v>6</v>
      </c>
      <c r="I10" s="96" t="s">
        <v>7</v>
      </c>
      <c r="J10" s="96" t="s">
        <v>8</v>
      </c>
      <c r="K10" s="96" t="s">
        <v>63</v>
      </c>
      <c r="L10" s="96" t="s">
        <v>9</v>
      </c>
      <c r="M10" s="96" t="s">
        <v>10</v>
      </c>
      <c r="N10" s="96" t="s">
        <v>28</v>
      </c>
      <c r="O10" s="76">
        <v>491.96775000000002</v>
      </c>
    </row>
    <row r="11" spans="1:20" ht="19.5" customHeight="1">
      <c r="A11" s="15"/>
      <c r="B11" s="28"/>
      <c r="C11" s="36"/>
      <c r="D11" s="111" t="s">
        <v>2</v>
      </c>
      <c r="E11" s="135" t="s">
        <v>3</v>
      </c>
      <c r="F11" s="15"/>
      <c r="G11" s="15"/>
      <c r="H11" s="15"/>
      <c r="I11" s="15"/>
      <c r="J11" s="15"/>
      <c r="K11" s="16"/>
      <c r="L11" s="16"/>
      <c r="M11" s="29"/>
      <c r="N11" s="29"/>
    </row>
    <row r="12" spans="1:20" ht="13.95" customHeight="1">
      <c r="A12" s="18"/>
      <c r="B12" s="7"/>
      <c r="C12" s="37"/>
      <c r="D12" s="112"/>
      <c r="E12" s="136"/>
      <c r="F12" s="7"/>
      <c r="G12" s="7"/>
      <c r="H12" s="7"/>
      <c r="I12" s="7"/>
      <c r="J12" s="7"/>
      <c r="K12" s="7"/>
      <c r="L12" s="7"/>
      <c r="M12" s="7"/>
      <c r="N12" s="7"/>
    </row>
    <row r="13" spans="1:20" ht="47.4" customHeight="1">
      <c r="A13" s="9">
        <v>1</v>
      </c>
      <c r="B13" s="12" t="s">
        <v>73</v>
      </c>
      <c r="C13" s="86" t="s">
        <v>74</v>
      </c>
      <c r="D13" s="113">
        <v>15000</v>
      </c>
      <c r="E13" s="137">
        <f>+D13*491.96775</f>
        <v>7379516.25</v>
      </c>
      <c r="F13" s="12" t="s">
        <v>24</v>
      </c>
      <c r="G13" s="12" t="s">
        <v>23</v>
      </c>
      <c r="H13" s="12" t="s">
        <v>25</v>
      </c>
      <c r="I13" s="12" t="s">
        <v>31</v>
      </c>
      <c r="J13" s="12" t="s">
        <v>34</v>
      </c>
      <c r="K13" s="12">
        <f>+L13-15</f>
        <v>45757</v>
      </c>
      <c r="L13" s="12">
        <f>+M13-15</f>
        <v>45772</v>
      </c>
      <c r="M13" s="105">
        <v>45787</v>
      </c>
      <c r="N13" s="105">
        <f>+M13+30</f>
        <v>45817</v>
      </c>
      <c r="Q13" s="93"/>
      <c r="T13" s="93"/>
    </row>
    <row r="14" spans="1:20" ht="17.399999999999999" customHeight="1">
      <c r="A14" s="8"/>
      <c r="B14" s="8"/>
      <c r="C14" s="8"/>
      <c r="D14" s="114"/>
      <c r="E14" s="138"/>
      <c r="F14" s="8"/>
      <c r="G14" s="8"/>
      <c r="H14" s="8"/>
      <c r="I14" s="8"/>
      <c r="J14" s="8"/>
      <c r="K14" s="8"/>
      <c r="L14" s="8"/>
      <c r="M14" s="8"/>
      <c r="N14" s="8"/>
      <c r="P14" s="79"/>
    </row>
    <row r="15" spans="1:20" ht="71.400000000000006" customHeight="1">
      <c r="A15" s="9">
        <v>2</v>
      </c>
      <c r="B15" s="55" t="s">
        <v>36</v>
      </c>
      <c r="C15" s="38" t="s">
        <v>42</v>
      </c>
      <c r="D15" s="115">
        <f>+E15/491.96775</f>
        <v>63453.671505906634</v>
      </c>
      <c r="E15" s="137">
        <v>31217160</v>
      </c>
      <c r="F15" s="2" t="s">
        <v>32</v>
      </c>
      <c r="G15" s="1" t="s">
        <v>23</v>
      </c>
      <c r="H15" s="3" t="s">
        <v>33</v>
      </c>
      <c r="I15" s="1" t="s">
        <v>31</v>
      </c>
      <c r="J15" s="1" t="s">
        <v>22</v>
      </c>
      <c r="K15" s="1" t="s">
        <v>41</v>
      </c>
      <c r="L15" s="4">
        <v>45257</v>
      </c>
      <c r="M15" s="4">
        <v>45287</v>
      </c>
      <c r="N15" s="4">
        <v>45787</v>
      </c>
    </row>
    <row r="16" spans="1:20" ht="13.8" customHeight="1">
      <c r="A16" s="8"/>
      <c r="B16" s="8"/>
      <c r="C16" s="8"/>
      <c r="D16" s="114"/>
      <c r="E16" s="138"/>
      <c r="F16" s="8"/>
      <c r="G16" s="8"/>
      <c r="H16" s="8"/>
      <c r="I16" s="8"/>
      <c r="J16" s="8"/>
      <c r="K16" s="8"/>
      <c r="L16" s="8"/>
      <c r="M16" s="8"/>
      <c r="N16" s="8"/>
      <c r="P16" s="79"/>
    </row>
    <row r="17" spans="1:115" ht="33.6" customHeight="1">
      <c r="A17" s="9">
        <v>3</v>
      </c>
      <c r="B17" s="19" t="s">
        <v>58</v>
      </c>
      <c r="C17" s="40" t="s">
        <v>59</v>
      </c>
      <c r="D17" s="116">
        <v>32706.43</v>
      </c>
      <c r="E17" s="137">
        <f>16872090+3124000</f>
        <v>19996090</v>
      </c>
      <c r="F17" s="10" t="s">
        <v>32</v>
      </c>
      <c r="G17" s="10" t="s">
        <v>23</v>
      </c>
      <c r="H17" s="10" t="s">
        <v>60</v>
      </c>
      <c r="I17" s="10" t="s">
        <v>31</v>
      </c>
      <c r="J17" s="10" t="s">
        <v>22</v>
      </c>
      <c r="K17" s="10">
        <f>+L17-30</f>
        <v>45391</v>
      </c>
      <c r="L17" s="10">
        <f>+M17-30</f>
        <v>45421</v>
      </c>
      <c r="M17" s="10">
        <v>45451</v>
      </c>
      <c r="N17" s="10">
        <v>45907</v>
      </c>
    </row>
    <row r="18" spans="1:115" ht="21.6" customHeight="1">
      <c r="A18" s="18"/>
      <c r="B18" s="8"/>
      <c r="C18" s="8"/>
      <c r="D18" s="114"/>
      <c r="E18" s="136"/>
      <c r="F18" s="8"/>
      <c r="G18" s="8"/>
      <c r="H18" s="8"/>
      <c r="I18" s="8"/>
      <c r="J18" s="8"/>
      <c r="K18" s="8"/>
      <c r="L18" s="8"/>
      <c r="M18" s="8"/>
      <c r="N18" s="8"/>
      <c r="P18" s="79"/>
    </row>
    <row r="19" spans="1:115" s="59" customFormat="1" ht="70.2" customHeight="1">
      <c r="A19" s="9">
        <v>4</v>
      </c>
      <c r="B19" s="19" t="s">
        <v>62</v>
      </c>
      <c r="C19" s="82" t="s">
        <v>61</v>
      </c>
      <c r="D19" s="109">
        <f>+E19/491.96775</f>
        <v>81700.788313868135</v>
      </c>
      <c r="E19" s="139">
        <v>40194153</v>
      </c>
      <c r="F19" s="12" t="s">
        <v>32</v>
      </c>
      <c r="G19" s="12" t="s">
        <v>23</v>
      </c>
      <c r="H19" s="12" t="s">
        <v>60</v>
      </c>
      <c r="I19" s="12" t="s">
        <v>31</v>
      </c>
      <c r="J19" s="12" t="s">
        <v>22</v>
      </c>
      <c r="K19" s="30">
        <f>+K7</f>
        <v>0</v>
      </c>
      <c r="L19" s="30">
        <f>+L7</f>
        <v>0</v>
      </c>
      <c r="M19" s="30">
        <v>45420</v>
      </c>
      <c r="N19" s="12">
        <v>46011</v>
      </c>
      <c r="O19" s="25"/>
      <c r="P19" s="25"/>
      <c r="Q19" s="25"/>
      <c r="R19" s="25"/>
      <c r="S19" s="25"/>
      <c r="T19" s="93"/>
      <c r="U19" s="25"/>
      <c r="V19" s="25"/>
      <c r="W19" s="25"/>
      <c r="X19" s="25"/>
      <c r="Y19" s="93"/>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row>
    <row r="20" spans="1:115" s="59" customFormat="1" ht="15.6">
      <c r="A20" s="18"/>
      <c r="B20" s="21"/>
      <c r="C20" s="8"/>
      <c r="D20" s="114"/>
      <c r="E20" s="136"/>
      <c r="F20" s="8"/>
      <c r="G20" s="8"/>
      <c r="H20" s="8"/>
      <c r="I20" s="8"/>
      <c r="J20" s="8"/>
      <c r="K20" s="8"/>
      <c r="L20" s="8"/>
      <c r="M20" s="8"/>
      <c r="N20" s="8"/>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row>
    <row r="21" spans="1:115" ht="57.6" customHeight="1">
      <c r="A21" s="9">
        <v>5</v>
      </c>
      <c r="B21" s="11" t="s">
        <v>66</v>
      </c>
      <c r="C21" s="38" t="s">
        <v>71</v>
      </c>
      <c r="D21" s="113">
        <f>40744+13800</f>
        <v>54544</v>
      </c>
      <c r="E21" s="137">
        <f>+D21*491.96775</f>
        <v>26833888.956</v>
      </c>
      <c r="F21" s="12" t="s">
        <v>24</v>
      </c>
      <c r="G21" s="12" t="s">
        <v>23</v>
      </c>
      <c r="H21" s="12" t="s">
        <v>33</v>
      </c>
      <c r="I21" s="12" t="s">
        <v>31</v>
      </c>
      <c r="J21" s="12" t="s">
        <v>22</v>
      </c>
      <c r="K21" s="12">
        <v>45565</v>
      </c>
      <c r="L21" s="12">
        <f>+K21+30</f>
        <v>45595</v>
      </c>
      <c r="M21" s="12">
        <f>+L21+15</f>
        <v>45610</v>
      </c>
      <c r="N21" s="12">
        <v>46002</v>
      </c>
    </row>
    <row r="22" spans="1:115" ht="15.6">
      <c r="A22" s="80"/>
      <c r="B22" s="80"/>
      <c r="C22" s="81"/>
      <c r="D22" s="117"/>
      <c r="E22" s="140"/>
      <c r="F22" s="80"/>
      <c r="G22" s="80"/>
      <c r="H22" s="80"/>
      <c r="I22" s="80"/>
      <c r="J22" s="80"/>
      <c r="K22" s="80"/>
      <c r="L22" s="80"/>
      <c r="M22" s="80"/>
      <c r="N22" s="80"/>
    </row>
    <row r="23" spans="1:115" s="31" customFormat="1" ht="31.2" customHeight="1">
      <c r="A23" s="9">
        <v>6</v>
      </c>
      <c r="B23" s="5" t="s">
        <v>87</v>
      </c>
      <c r="C23" s="98" t="s">
        <v>52</v>
      </c>
      <c r="D23" s="116">
        <v>25000</v>
      </c>
      <c r="E23" s="137">
        <f>+D23*491.96775</f>
        <v>12299193.75</v>
      </c>
      <c r="F23" s="2" t="s">
        <v>21</v>
      </c>
      <c r="G23" s="1" t="s">
        <v>23</v>
      </c>
      <c r="H23" s="1" t="s">
        <v>29</v>
      </c>
      <c r="I23" s="1" t="s">
        <v>29</v>
      </c>
      <c r="J23" s="1" t="s">
        <v>22</v>
      </c>
      <c r="K23" s="67" t="s">
        <v>30</v>
      </c>
      <c r="L23" s="67" t="s">
        <v>30</v>
      </c>
      <c r="M23" s="72">
        <f>+N23-O2368</f>
        <v>45870</v>
      </c>
      <c r="N23" s="72">
        <v>45870</v>
      </c>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row>
    <row r="24" spans="1:115" ht="14.55" customHeight="1">
      <c r="A24" s="8"/>
      <c r="B24" s="20"/>
      <c r="C24" s="37"/>
      <c r="D24" s="118"/>
      <c r="E24" s="138"/>
      <c r="F24" s="8"/>
      <c r="G24" s="8"/>
      <c r="H24" s="8"/>
      <c r="I24" s="8"/>
      <c r="J24" s="8"/>
      <c r="K24" s="8"/>
      <c r="L24" s="8"/>
      <c r="M24" s="106"/>
      <c r="N24" s="106"/>
    </row>
    <row r="25" spans="1:115" ht="33.6" customHeight="1">
      <c r="A25" s="9">
        <v>7</v>
      </c>
      <c r="B25" s="5" t="s">
        <v>88</v>
      </c>
      <c r="C25" s="39" t="s">
        <v>53</v>
      </c>
      <c r="D25" s="119">
        <v>14330</v>
      </c>
      <c r="E25" s="141">
        <f>+D25*491.96775</f>
        <v>7049897.8574999999</v>
      </c>
      <c r="F25" s="68" t="s">
        <v>44</v>
      </c>
      <c r="G25" s="71" t="s">
        <v>23</v>
      </c>
      <c r="H25" s="71" t="s">
        <v>29</v>
      </c>
      <c r="I25" s="71" t="s">
        <v>29</v>
      </c>
      <c r="J25" s="71" t="s">
        <v>22</v>
      </c>
      <c r="K25" s="72" t="s">
        <v>30</v>
      </c>
      <c r="L25" s="72" t="s">
        <v>30</v>
      </c>
      <c r="M25" s="72">
        <f>+M23</f>
        <v>45870</v>
      </c>
      <c r="N25" s="72">
        <f>+N23</f>
        <v>45870</v>
      </c>
      <c r="O25" s="25" t="s">
        <v>0</v>
      </c>
    </row>
    <row r="26" spans="1:115" ht="14.55" customHeight="1">
      <c r="A26" s="99"/>
      <c r="B26" s="99"/>
      <c r="C26" s="41"/>
      <c r="D26" s="120"/>
      <c r="E26" s="142"/>
      <c r="F26" s="41"/>
      <c r="G26" s="41"/>
      <c r="H26" s="41"/>
      <c r="I26" s="77"/>
      <c r="J26" s="41"/>
      <c r="K26" s="41"/>
      <c r="L26" s="41"/>
      <c r="M26" s="41"/>
      <c r="N26" s="77"/>
    </row>
    <row r="27" spans="1:115" ht="34.799999999999997" customHeight="1">
      <c r="A27" s="9">
        <v>8</v>
      </c>
      <c r="B27" s="19" t="s">
        <v>89</v>
      </c>
      <c r="C27" s="86" t="s">
        <v>90</v>
      </c>
      <c r="D27" s="121">
        <v>2250</v>
      </c>
      <c r="E27" s="139">
        <f>+D27*491.96775</f>
        <v>1106927.4375</v>
      </c>
      <c r="F27" s="12" t="s">
        <v>24</v>
      </c>
      <c r="G27" s="12" t="s">
        <v>23</v>
      </c>
      <c r="H27" s="12" t="s">
        <v>29</v>
      </c>
      <c r="I27" s="12" t="s">
        <v>29</v>
      </c>
      <c r="J27" s="12" t="s">
        <v>34</v>
      </c>
      <c r="K27" s="12" t="s">
        <v>30</v>
      </c>
      <c r="L27" s="12" t="s">
        <v>30</v>
      </c>
      <c r="M27" s="12">
        <v>45717</v>
      </c>
      <c r="N27" s="12">
        <f>+M27+30</f>
        <v>45747</v>
      </c>
    </row>
    <row r="28" spans="1:115" ht="14.55" customHeight="1">
      <c r="A28" s="99"/>
      <c r="B28" s="99"/>
      <c r="C28" s="41"/>
      <c r="D28" s="120"/>
      <c r="E28" s="142"/>
      <c r="F28" s="41"/>
      <c r="G28" s="41"/>
      <c r="H28" s="41"/>
      <c r="I28" s="77"/>
      <c r="J28" s="41"/>
      <c r="K28" s="41"/>
      <c r="L28" s="41"/>
      <c r="M28" s="41"/>
      <c r="N28" s="77"/>
    </row>
    <row r="29" spans="1:115" ht="153" customHeight="1">
      <c r="A29" s="9">
        <v>9</v>
      </c>
      <c r="B29" s="19" t="s">
        <v>101</v>
      </c>
      <c r="C29" s="42" t="s">
        <v>102</v>
      </c>
      <c r="D29" s="121">
        <f>12700+6500+5000+7360</f>
        <v>31560</v>
      </c>
      <c r="E29" s="139">
        <f>+D29*491.96775</f>
        <v>15526502.190000001</v>
      </c>
      <c r="F29" s="12" t="s">
        <v>24</v>
      </c>
      <c r="G29" s="12" t="s">
        <v>23</v>
      </c>
      <c r="H29" s="12" t="s">
        <v>33</v>
      </c>
      <c r="I29" s="12" t="s">
        <v>31</v>
      </c>
      <c r="J29" s="12" t="s">
        <v>22</v>
      </c>
      <c r="K29" s="12">
        <f>+L29-30</f>
        <v>45697</v>
      </c>
      <c r="L29" s="12">
        <f>+M29-30</f>
        <v>45727</v>
      </c>
      <c r="M29" s="12">
        <f>+N29-30</f>
        <v>45757</v>
      </c>
      <c r="N29" s="12">
        <v>45787</v>
      </c>
    </row>
    <row r="30" spans="1:115" ht="14.55" customHeight="1">
      <c r="A30" s="18"/>
      <c r="B30" s="20"/>
      <c r="C30" s="41"/>
      <c r="D30" s="120"/>
      <c r="E30" s="136"/>
      <c r="F30" s="17"/>
      <c r="G30" s="17"/>
      <c r="H30" s="17"/>
      <c r="I30" s="17"/>
      <c r="J30" s="17"/>
      <c r="K30" s="7"/>
      <c r="L30" s="7"/>
      <c r="M30" s="7"/>
      <c r="N30" s="7"/>
    </row>
    <row r="31" spans="1:115" ht="31.8" customHeight="1">
      <c r="A31" s="9">
        <v>10</v>
      </c>
      <c r="B31" s="19" t="s">
        <v>75</v>
      </c>
      <c r="C31" s="82" t="s">
        <v>76</v>
      </c>
      <c r="D31" s="109">
        <v>11057.42</v>
      </c>
      <c r="E31" s="139">
        <f>+D31*491.96775</f>
        <v>5439894.0382050006</v>
      </c>
      <c r="F31" s="12" t="s">
        <v>24</v>
      </c>
      <c r="G31" s="12" t="s">
        <v>23</v>
      </c>
      <c r="H31" s="12" t="s">
        <v>25</v>
      </c>
      <c r="I31" s="12" t="s">
        <v>31</v>
      </c>
      <c r="J31" s="12" t="s">
        <v>34</v>
      </c>
      <c r="K31" s="30">
        <f>+L31-15</f>
        <v>45686</v>
      </c>
      <c r="L31" s="30">
        <f>+M31-15</f>
        <v>45701</v>
      </c>
      <c r="M31" s="30">
        <f>+N31-30</f>
        <v>45716</v>
      </c>
      <c r="N31" s="30">
        <v>45746</v>
      </c>
    </row>
    <row r="32" spans="1:115" s="59" customFormat="1" ht="15.6">
      <c r="A32" s="57"/>
      <c r="B32" s="57"/>
      <c r="C32" s="57"/>
      <c r="D32" s="122"/>
      <c r="E32" s="142"/>
      <c r="F32" s="37"/>
      <c r="G32" s="37"/>
      <c r="H32" s="37"/>
      <c r="I32" s="48"/>
      <c r="J32" s="37"/>
      <c r="K32" s="41"/>
      <c r="L32" s="41"/>
      <c r="M32" s="41"/>
      <c r="N32" s="77"/>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row>
    <row r="33" spans="1:115" ht="37.200000000000003" customHeight="1">
      <c r="A33" s="9">
        <v>11</v>
      </c>
      <c r="B33" s="5" t="s">
        <v>68</v>
      </c>
      <c r="C33" s="39" t="s">
        <v>64</v>
      </c>
      <c r="D33" s="119">
        <f>+E33/491.96775</f>
        <v>14635.105654791396</v>
      </c>
      <c r="E33" s="144">
        <v>7200000</v>
      </c>
      <c r="F33" s="90" t="s">
        <v>24</v>
      </c>
      <c r="G33" s="90" t="s">
        <v>23</v>
      </c>
      <c r="H33" s="90" t="s">
        <v>25</v>
      </c>
      <c r="I33" s="90" t="s">
        <v>31</v>
      </c>
      <c r="J33" s="90" t="s">
        <v>67</v>
      </c>
      <c r="K33" s="90">
        <f>+L33-15</f>
        <v>45531</v>
      </c>
      <c r="L33" s="90">
        <f>+M33-15</f>
        <v>45546</v>
      </c>
      <c r="M33" s="90">
        <v>45561</v>
      </c>
      <c r="N33" s="90">
        <v>45929</v>
      </c>
      <c r="Q33" s="93"/>
      <c r="U33" s="93"/>
    </row>
    <row r="34" spans="1:115" s="57" customFormat="1" ht="15.6">
      <c r="D34" s="122"/>
      <c r="E34" s="143"/>
      <c r="I34" s="58"/>
      <c r="K34" s="37"/>
      <c r="L34" s="37"/>
      <c r="M34" s="37"/>
      <c r="N34" s="48"/>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row>
    <row r="35" spans="1:115" s="59" customFormat="1" ht="36" customHeight="1">
      <c r="A35" s="9">
        <v>12</v>
      </c>
      <c r="B35" s="22" t="s">
        <v>51</v>
      </c>
      <c r="C35" s="43" t="s">
        <v>39</v>
      </c>
      <c r="D35" s="123">
        <v>120000</v>
      </c>
      <c r="E35" s="141">
        <f>D35*$O$10</f>
        <v>59036130</v>
      </c>
      <c r="F35" s="68" t="s">
        <v>21</v>
      </c>
      <c r="G35" s="71" t="s">
        <v>23</v>
      </c>
      <c r="H35" s="71" t="s">
        <v>29</v>
      </c>
      <c r="I35" s="71" t="s">
        <v>29</v>
      </c>
      <c r="J35" s="71" t="s">
        <v>22</v>
      </c>
      <c r="K35" s="71" t="s">
        <v>30</v>
      </c>
      <c r="L35" s="73" t="s">
        <v>30</v>
      </c>
      <c r="M35" s="73">
        <v>44979</v>
      </c>
      <c r="N35" s="73">
        <f>+M35+3*365</f>
        <v>46074</v>
      </c>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row>
    <row r="36" spans="1:115" s="59" customFormat="1" ht="15.6">
      <c r="A36" s="99"/>
      <c r="B36" s="99"/>
      <c r="C36" s="99"/>
      <c r="D36" s="124"/>
      <c r="E36" s="142"/>
      <c r="F36" s="99"/>
      <c r="G36" s="99"/>
      <c r="H36" s="99"/>
      <c r="I36" s="100"/>
      <c r="J36" s="99"/>
      <c r="K36" s="41"/>
      <c r="L36" s="41"/>
      <c r="M36" s="41"/>
      <c r="N36" s="77"/>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row>
    <row r="37" spans="1:115" ht="33" customHeight="1">
      <c r="A37" s="9">
        <v>13</v>
      </c>
      <c r="B37" s="12" t="s">
        <v>37</v>
      </c>
      <c r="C37" s="43" t="s">
        <v>77</v>
      </c>
      <c r="D37" s="161">
        <v>12805.72</v>
      </c>
      <c r="E37" s="150">
        <f>+D37*491.96775</f>
        <v>6300001.2555299997</v>
      </c>
      <c r="F37" s="105" t="s">
        <v>44</v>
      </c>
      <c r="G37" s="105" t="s">
        <v>23</v>
      </c>
      <c r="H37" s="105" t="s">
        <v>25</v>
      </c>
      <c r="I37" s="105" t="s">
        <v>31</v>
      </c>
      <c r="J37" s="105" t="s">
        <v>22</v>
      </c>
      <c r="K37" s="105">
        <f>+L37-30</f>
        <v>45716</v>
      </c>
      <c r="L37" s="105">
        <v>45746</v>
      </c>
      <c r="M37" s="105">
        <f>+L37+60</f>
        <v>45806</v>
      </c>
      <c r="N37" s="105">
        <f>+M37+190</f>
        <v>45996</v>
      </c>
    </row>
    <row r="38" spans="1:115" s="57" customFormat="1" ht="15.6">
      <c r="D38" s="69"/>
      <c r="E38" s="69"/>
      <c r="F38" s="69"/>
      <c r="G38" s="69"/>
      <c r="H38" s="69"/>
      <c r="I38" s="78"/>
      <c r="J38" s="69"/>
      <c r="K38" s="69"/>
      <c r="L38" s="69"/>
      <c r="M38" s="69"/>
      <c r="N38" s="78"/>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row>
    <row r="39" spans="1:115" ht="32.4" customHeight="1">
      <c r="A39" s="9">
        <v>14</v>
      </c>
      <c r="B39" s="30" t="s">
        <v>37</v>
      </c>
      <c r="C39" s="45" t="s">
        <v>100</v>
      </c>
      <c r="D39" s="125">
        <v>9146.94</v>
      </c>
      <c r="E39" s="141">
        <f>+D39*491.96775</f>
        <v>4499999.4911850002</v>
      </c>
      <c r="F39" s="75" t="s">
        <v>44</v>
      </c>
      <c r="G39" s="75" t="s">
        <v>23</v>
      </c>
      <c r="H39" s="75" t="s">
        <v>25</v>
      </c>
      <c r="I39" s="75" t="s">
        <v>31</v>
      </c>
      <c r="J39" s="75" t="s">
        <v>22</v>
      </c>
      <c r="K39" s="105">
        <f>+L39-30</f>
        <v>45716</v>
      </c>
      <c r="L39" s="105">
        <v>45746</v>
      </c>
      <c r="M39" s="105">
        <f>+L39+60</f>
        <v>45806</v>
      </c>
      <c r="N39" s="105">
        <f>+M39+190</f>
        <v>45996</v>
      </c>
    </row>
    <row r="40" spans="1:115" s="57" customFormat="1" ht="15.6">
      <c r="A40" s="146"/>
      <c r="B40" s="146"/>
      <c r="C40" s="146"/>
      <c r="D40" s="146"/>
      <c r="E40" s="146"/>
      <c r="F40" s="146"/>
      <c r="G40" s="146"/>
      <c r="H40" s="146"/>
      <c r="I40" s="146"/>
      <c r="J40" s="146"/>
      <c r="K40" s="146"/>
      <c r="L40" s="70"/>
      <c r="M40" s="70"/>
      <c r="N40" s="168"/>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row>
    <row r="41" spans="1:115" s="59" customFormat="1" ht="30.6" customHeight="1">
      <c r="A41" s="164">
        <v>15</v>
      </c>
      <c r="B41" s="54" t="s">
        <v>103</v>
      </c>
      <c r="C41" s="61" t="s">
        <v>104</v>
      </c>
      <c r="D41" s="116">
        <f>+E41/491.96775</f>
        <v>10773.063884776999</v>
      </c>
      <c r="E41" s="162">
        <v>5300000</v>
      </c>
      <c r="F41" s="163" t="s">
        <v>44</v>
      </c>
      <c r="G41" s="163" t="s">
        <v>23</v>
      </c>
      <c r="H41" s="163" t="s">
        <v>29</v>
      </c>
      <c r="I41" s="163" t="s">
        <v>29</v>
      </c>
      <c r="J41" s="54" t="s">
        <v>22</v>
      </c>
      <c r="K41" s="51" t="s">
        <v>30</v>
      </c>
      <c r="L41" s="51" t="s">
        <v>30</v>
      </c>
      <c r="M41" s="51" t="s">
        <v>105</v>
      </c>
      <c r="N41" s="51">
        <v>45747</v>
      </c>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row>
    <row r="42" spans="1:115" s="59" customFormat="1" ht="15.6">
      <c r="A42" s="145"/>
      <c r="B42" s="145"/>
      <c r="C42" s="145"/>
      <c r="D42" s="145"/>
      <c r="E42" s="145"/>
      <c r="F42" s="145"/>
      <c r="G42" s="145"/>
      <c r="H42" s="145"/>
      <c r="I42" s="145"/>
      <c r="J42" s="145"/>
      <c r="K42" s="145"/>
      <c r="L42" s="69"/>
      <c r="M42" s="69"/>
      <c r="N42" s="78"/>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row>
    <row r="43" spans="1:115" ht="48.6" customHeight="1">
      <c r="A43" s="9">
        <v>16</v>
      </c>
      <c r="B43" s="101" t="s">
        <v>69</v>
      </c>
      <c r="C43" s="102" t="s">
        <v>70</v>
      </c>
      <c r="D43" s="127">
        <v>6000</v>
      </c>
      <c r="E43" s="147">
        <f>+D43*491.96775</f>
        <v>2951806.5</v>
      </c>
      <c r="F43" s="56" t="s">
        <v>44</v>
      </c>
      <c r="G43" s="101" t="s">
        <v>23</v>
      </c>
      <c r="H43" s="101" t="s">
        <v>25</v>
      </c>
      <c r="I43" s="101" t="s">
        <v>72</v>
      </c>
      <c r="J43" s="101" t="s">
        <v>22</v>
      </c>
      <c r="K43" s="51">
        <v>45689</v>
      </c>
      <c r="L43" s="51">
        <f>+K43+30</f>
        <v>45719</v>
      </c>
      <c r="M43" s="51">
        <f>+L43+15</f>
        <v>45734</v>
      </c>
      <c r="N43" s="51">
        <f>+M43+60</f>
        <v>45794</v>
      </c>
    </row>
    <row r="44" spans="1:115" ht="15.6" customHeight="1">
      <c r="A44" s="23"/>
      <c r="B44" s="24"/>
      <c r="C44" s="44"/>
      <c r="D44" s="126"/>
      <c r="E44" s="148"/>
      <c r="F44" s="74"/>
      <c r="G44" s="74"/>
      <c r="H44" s="74"/>
      <c r="I44" s="74"/>
      <c r="J44" s="74"/>
      <c r="K44" s="74"/>
      <c r="L44" s="74"/>
      <c r="M44" s="74"/>
      <c r="N44" s="74"/>
    </row>
    <row r="45" spans="1:115" ht="47.4" customHeight="1">
      <c r="A45" s="9">
        <v>17</v>
      </c>
      <c r="B45" s="87" t="s">
        <v>92</v>
      </c>
      <c r="C45" s="92" t="s">
        <v>91</v>
      </c>
      <c r="D45" s="128">
        <v>6000</v>
      </c>
      <c r="E45" s="149">
        <f>+D45*491.96775</f>
        <v>2951806.5</v>
      </c>
      <c r="F45" s="52" t="s">
        <v>44</v>
      </c>
      <c r="G45" s="52" t="s">
        <v>23</v>
      </c>
      <c r="H45" s="52" t="s">
        <v>25</v>
      </c>
      <c r="I45" s="52" t="s">
        <v>72</v>
      </c>
      <c r="J45" s="53" t="s">
        <v>22</v>
      </c>
      <c r="K45" s="88">
        <f>+L45-30</f>
        <v>45733</v>
      </c>
      <c r="L45" s="88">
        <f>+M45-15</f>
        <v>45763</v>
      </c>
      <c r="M45" s="88">
        <v>45778</v>
      </c>
      <c r="N45" s="88">
        <f>+M45+60</f>
        <v>45838</v>
      </c>
    </row>
    <row r="46" spans="1:115" ht="13.8" customHeight="1">
      <c r="A46" s="74"/>
      <c r="B46" s="74"/>
      <c r="C46" s="74"/>
      <c r="D46" s="74"/>
      <c r="E46" s="74"/>
      <c r="F46" s="160"/>
      <c r="G46" s="160"/>
      <c r="H46" s="160"/>
      <c r="I46" s="160"/>
      <c r="J46" s="160"/>
      <c r="K46" s="160"/>
      <c r="L46" s="160"/>
      <c r="M46" s="160"/>
      <c r="N46" s="160"/>
    </row>
    <row r="47" spans="1:115" ht="52.2" customHeight="1">
      <c r="A47" s="9">
        <v>18</v>
      </c>
      <c r="B47" s="87" t="s">
        <v>40</v>
      </c>
      <c r="C47" s="92" t="s">
        <v>55</v>
      </c>
      <c r="D47" s="128">
        <v>167900</v>
      </c>
      <c r="E47" s="149">
        <f>D47*491.96775</f>
        <v>82601385.225000009</v>
      </c>
      <c r="F47" s="52" t="s">
        <v>21</v>
      </c>
      <c r="G47" s="52" t="s">
        <v>23</v>
      </c>
      <c r="H47" s="52" t="s">
        <v>26</v>
      </c>
      <c r="I47" s="52" t="s">
        <v>35</v>
      </c>
      <c r="J47" s="53" t="s">
        <v>22</v>
      </c>
      <c r="K47" s="88">
        <v>44980</v>
      </c>
      <c r="L47" s="88">
        <v>45008</v>
      </c>
      <c r="M47" s="88">
        <v>45237</v>
      </c>
      <c r="N47" s="88">
        <v>45716</v>
      </c>
    </row>
    <row r="48" spans="1:115" ht="15" customHeight="1">
      <c r="A48" s="8"/>
      <c r="B48" s="7"/>
      <c r="C48" s="46"/>
      <c r="D48" s="118"/>
      <c r="E48" s="138"/>
      <c r="F48" s="7"/>
      <c r="G48" s="7"/>
      <c r="H48" s="7"/>
      <c r="I48" s="7"/>
      <c r="J48" s="7"/>
      <c r="K48" s="7"/>
      <c r="L48" s="7"/>
      <c r="M48" s="7"/>
      <c r="N48" s="7"/>
    </row>
    <row r="49" spans="1:14" s="31" customFormat="1" ht="31.2" customHeight="1">
      <c r="A49" s="60">
        <v>19</v>
      </c>
      <c r="B49" s="103" t="s">
        <v>57</v>
      </c>
      <c r="C49" s="104" t="s">
        <v>65</v>
      </c>
      <c r="D49" s="128">
        <v>876000</v>
      </c>
      <c r="E49" s="150">
        <f>+D49*491.96775</f>
        <v>430963749</v>
      </c>
      <c r="F49" s="89" t="s">
        <v>32</v>
      </c>
      <c r="G49" s="103" t="s">
        <v>23</v>
      </c>
      <c r="H49" s="103" t="s">
        <v>45</v>
      </c>
      <c r="I49" s="103" t="s">
        <v>31</v>
      </c>
      <c r="J49" s="103" t="s">
        <v>22</v>
      </c>
      <c r="K49" s="73">
        <v>45505</v>
      </c>
      <c r="L49" s="73">
        <f>+K49+56</f>
        <v>45561</v>
      </c>
      <c r="M49" s="73">
        <f>+L49+96</f>
        <v>45657</v>
      </c>
      <c r="N49" s="73">
        <f>+M49+150</f>
        <v>45807</v>
      </c>
    </row>
    <row r="50" spans="1:14" ht="15" customHeight="1">
      <c r="A50" s="18"/>
      <c r="B50" s="7"/>
      <c r="C50" s="46"/>
      <c r="D50" s="118"/>
      <c r="E50" s="138"/>
      <c r="F50" s="7"/>
      <c r="G50" s="7"/>
      <c r="H50" s="7"/>
      <c r="I50" s="7"/>
      <c r="J50" s="7"/>
      <c r="K50" s="7"/>
      <c r="L50" s="7"/>
      <c r="M50" s="7"/>
      <c r="N50" s="7"/>
    </row>
    <row r="51" spans="1:14" s="31" customFormat="1" ht="31.2" customHeight="1">
      <c r="A51" s="60">
        <v>20</v>
      </c>
      <c r="B51" s="54" t="s">
        <v>112</v>
      </c>
      <c r="C51" s="33" t="s">
        <v>113</v>
      </c>
      <c r="D51" s="165">
        <f>+E51/491.96775</f>
        <v>45937.970527539655</v>
      </c>
      <c r="E51" s="56">
        <v>22600000</v>
      </c>
      <c r="F51" s="52" t="s">
        <v>21</v>
      </c>
      <c r="G51" s="52" t="s">
        <v>23</v>
      </c>
      <c r="H51" s="52" t="s">
        <v>26</v>
      </c>
      <c r="I51" s="52" t="s">
        <v>35</v>
      </c>
      <c r="J51" s="53" t="s">
        <v>22</v>
      </c>
      <c r="K51" s="51">
        <v>45233</v>
      </c>
      <c r="L51" s="51">
        <f>+K51+21</f>
        <v>45254</v>
      </c>
      <c r="M51" s="51">
        <v>45497</v>
      </c>
      <c r="N51" s="51">
        <f>+M51+200</f>
        <v>45697</v>
      </c>
    </row>
    <row r="52" spans="1:14" ht="15" customHeight="1">
      <c r="A52" s="18"/>
      <c r="B52" s="7"/>
      <c r="C52" s="46"/>
      <c r="D52" s="118"/>
      <c r="E52" s="138"/>
      <c r="F52" s="7"/>
      <c r="G52" s="7"/>
      <c r="H52" s="7"/>
      <c r="I52" s="7"/>
      <c r="J52" s="7"/>
      <c r="K52" s="7"/>
      <c r="L52" s="7"/>
      <c r="M52" s="7"/>
      <c r="N52" s="7"/>
    </row>
    <row r="53" spans="1:14" ht="27.6" customHeight="1">
      <c r="A53" s="54" t="s">
        <v>114</v>
      </c>
      <c r="B53" s="54" t="s">
        <v>106</v>
      </c>
      <c r="C53" s="102" t="s">
        <v>107</v>
      </c>
      <c r="D53" s="165">
        <v>9000</v>
      </c>
      <c r="E53" s="56">
        <f t="shared" ref="E53" si="0">D53*491.96775</f>
        <v>4427709.75</v>
      </c>
      <c r="F53" s="52" t="s">
        <v>24</v>
      </c>
      <c r="G53" s="52" t="s">
        <v>23</v>
      </c>
      <c r="H53" s="52" t="s">
        <v>25</v>
      </c>
      <c r="I53" s="52" t="s">
        <v>31</v>
      </c>
      <c r="J53" s="53" t="s">
        <v>34</v>
      </c>
      <c r="K53" s="51" t="s">
        <v>30</v>
      </c>
      <c r="L53" s="51" t="s">
        <v>30</v>
      </c>
      <c r="M53" s="51">
        <v>45580</v>
      </c>
      <c r="N53" s="51">
        <v>45716</v>
      </c>
    </row>
    <row r="54" spans="1:14" ht="15" customHeight="1">
      <c r="A54" s="18"/>
      <c r="B54" s="20"/>
      <c r="C54" s="46"/>
      <c r="D54" s="118"/>
      <c r="E54" s="136"/>
      <c r="F54" s="17"/>
      <c r="G54" s="17"/>
      <c r="H54" s="17"/>
      <c r="I54" s="17"/>
      <c r="J54" s="17"/>
      <c r="K54" s="17"/>
      <c r="L54" s="17"/>
      <c r="M54" s="17"/>
      <c r="N54" s="17"/>
    </row>
    <row r="55" spans="1:14" s="31" customFormat="1" ht="46.2" customHeight="1">
      <c r="A55" s="9">
        <v>22</v>
      </c>
      <c r="B55" s="5" t="s">
        <v>93</v>
      </c>
      <c r="C55" s="38" t="s">
        <v>94</v>
      </c>
      <c r="D55" s="91">
        <v>231636.12</v>
      </c>
      <c r="E55" s="66">
        <f>D55*$O$10</f>
        <v>113957500.77513</v>
      </c>
      <c r="F55" s="52" t="s">
        <v>24</v>
      </c>
      <c r="G55" s="52" t="s">
        <v>23</v>
      </c>
      <c r="H55" s="52" t="s">
        <v>45</v>
      </c>
      <c r="I55" s="53" t="s">
        <v>31</v>
      </c>
      <c r="J55" s="53" t="s">
        <v>22</v>
      </c>
      <c r="K55" s="67">
        <v>45210</v>
      </c>
      <c r="L55" s="67">
        <v>45266</v>
      </c>
      <c r="M55" s="67">
        <f>+L55+30</f>
        <v>45296</v>
      </c>
      <c r="N55" s="67">
        <f>+M55+180+70+130</f>
        <v>45676</v>
      </c>
    </row>
    <row r="56" spans="1:14" ht="15" customHeight="1">
      <c r="A56" s="18"/>
      <c r="B56" s="7"/>
      <c r="C56" s="46"/>
      <c r="D56" s="118"/>
      <c r="E56" s="138"/>
      <c r="F56" s="7"/>
      <c r="G56" s="7"/>
      <c r="H56" s="7"/>
      <c r="I56" s="7"/>
      <c r="J56" s="7"/>
      <c r="K56" s="7"/>
      <c r="L56" s="7"/>
      <c r="M56" s="7"/>
      <c r="N56" s="7"/>
    </row>
    <row r="57" spans="1:14" ht="31.2">
      <c r="A57" s="9">
        <v>23</v>
      </c>
      <c r="B57" s="54" t="s">
        <v>95</v>
      </c>
      <c r="C57" s="43" t="s">
        <v>96</v>
      </c>
      <c r="D57" s="109">
        <v>4756.41</v>
      </c>
      <c r="E57" s="139">
        <f>+D57*491.96775</f>
        <v>2340000.3257774999</v>
      </c>
      <c r="F57" s="52" t="s">
        <v>44</v>
      </c>
      <c r="G57" s="52" t="s">
        <v>23</v>
      </c>
      <c r="H57" s="52" t="s">
        <v>97</v>
      </c>
      <c r="I57" s="52" t="s">
        <v>72</v>
      </c>
      <c r="J57" s="53" t="s">
        <v>22</v>
      </c>
      <c r="K57" s="67">
        <f>+L57-30</f>
        <v>45702</v>
      </c>
      <c r="L57" s="67">
        <f>+M57-20</f>
        <v>45732</v>
      </c>
      <c r="M57" s="67">
        <v>45752</v>
      </c>
      <c r="N57" s="51">
        <f>+M57+45</f>
        <v>45797</v>
      </c>
    </row>
    <row r="58" spans="1:14" ht="15" customHeight="1">
      <c r="A58" s="18"/>
      <c r="B58" s="20"/>
      <c r="C58" s="46"/>
      <c r="D58" s="118"/>
      <c r="E58" s="138"/>
      <c r="F58" s="17"/>
      <c r="G58" s="17"/>
      <c r="H58" s="17"/>
      <c r="I58" s="17"/>
      <c r="J58" s="17"/>
      <c r="K58" s="17"/>
      <c r="L58" s="17"/>
      <c r="M58" s="17"/>
      <c r="N58" s="20"/>
    </row>
    <row r="59" spans="1:14" ht="34.799999999999997" customHeight="1">
      <c r="A59" s="9">
        <v>24</v>
      </c>
      <c r="B59" s="54" t="s">
        <v>78</v>
      </c>
      <c r="C59" s="33" t="s">
        <v>98</v>
      </c>
      <c r="D59" s="129">
        <v>5700</v>
      </c>
      <c r="E59" s="147">
        <f>+D59*491.96775</f>
        <v>2804216.1750000003</v>
      </c>
      <c r="F59" s="52" t="s">
        <v>24</v>
      </c>
      <c r="G59" s="52" t="s">
        <v>23</v>
      </c>
      <c r="H59" s="53" t="s">
        <v>79</v>
      </c>
      <c r="I59" s="52" t="s">
        <v>31</v>
      </c>
      <c r="J59" s="53" t="s">
        <v>67</v>
      </c>
      <c r="K59" s="51" t="s">
        <v>30</v>
      </c>
      <c r="L59" s="51" t="s">
        <v>30</v>
      </c>
      <c r="M59" s="51">
        <f>+N59-30</f>
        <v>45706</v>
      </c>
      <c r="N59" s="51">
        <v>45736</v>
      </c>
    </row>
    <row r="60" spans="1:14" ht="15.6">
      <c r="A60" s="107"/>
      <c r="B60" s="107"/>
      <c r="C60" s="108"/>
      <c r="D60" s="120"/>
      <c r="E60" s="152"/>
      <c r="F60" s="21"/>
      <c r="G60" s="21"/>
      <c r="H60" s="21"/>
      <c r="I60" s="21"/>
      <c r="J60" s="21"/>
      <c r="K60" s="107"/>
      <c r="L60" s="107"/>
      <c r="M60" s="107"/>
      <c r="N60" s="107"/>
    </row>
    <row r="61" spans="1:14" ht="34.200000000000003" customHeight="1">
      <c r="A61" s="9">
        <v>25</v>
      </c>
      <c r="B61" s="54" t="s">
        <v>99</v>
      </c>
      <c r="C61" s="33" t="s">
        <v>80</v>
      </c>
      <c r="D61" s="129">
        <v>3560</v>
      </c>
      <c r="E61" s="147">
        <f>+D61*491.96775</f>
        <v>1751405.1900000002</v>
      </c>
      <c r="F61" s="52" t="s">
        <v>44</v>
      </c>
      <c r="G61" s="52" t="s">
        <v>23</v>
      </c>
      <c r="H61" s="52" t="s">
        <v>25</v>
      </c>
      <c r="I61" s="52" t="s">
        <v>72</v>
      </c>
      <c r="J61" s="53" t="s">
        <v>22</v>
      </c>
      <c r="K61" s="51">
        <f>+L61-20</f>
        <v>45743</v>
      </c>
      <c r="L61" s="51">
        <f>+M61-30</f>
        <v>45763</v>
      </c>
      <c r="M61" s="51">
        <f>+N61-30</f>
        <v>45793</v>
      </c>
      <c r="N61" s="51">
        <v>45823</v>
      </c>
    </row>
    <row r="62" spans="1:14" ht="16.8" customHeight="1">
      <c r="A62" s="7"/>
      <c r="B62" s="7"/>
      <c r="C62" s="7"/>
      <c r="D62" s="118"/>
      <c r="E62" s="138"/>
      <c r="F62" s="7"/>
      <c r="G62" s="7"/>
      <c r="H62" s="7"/>
      <c r="I62" s="7"/>
      <c r="J62" s="7"/>
      <c r="K62" s="7"/>
      <c r="L62" s="7"/>
      <c r="M62" s="7"/>
      <c r="N62" s="7"/>
    </row>
    <row r="63" spans="1:14" ht="39.6" customHeight="1">
      <c r="A63" s="60">
        <v>26</v>
      </c>
      <c r="B63" s="62" t="s">
        <v>81</v>
      </c>
      <c r="C63" s="85" t="s">
        <v>82</v>
      </c>
      <c r="D63" s="119">
        <v>5280</v>
      </c>
      <c r="E63" s="153">
        <f>+D63*491.96775</f>
        <v>2597589.7200000002</v>
      </c>
      <c r="F63" s="49" t="s">
        <v>32</v>
      </c>
      <c r="G63" s="62" t="s">
        <v>23</v>
      </c>
      <c r="H63" s="84" t="s">
        <v>25</v>
      </c>
      <c r="I63" s="62" t="s">
        <v>31</v>
      </c>
      <c r="J63" s="62" t="s">
        <v>34</v>
      </c>
      <c r="K63" s="50">
        <f>+L63-15</f>
        <v>45686</v>
      </c>
      <c r="L63" s="63">
        <f>+M63-15</f>
        <v>45701</v>
      </c>
      <c r="M63" s="63">
        <f>+N63-30</f>
        <v>45716</v>
      </c>
      <c r="N63" s="50">
        <v>45746</v>
      </c>
    </row>
    <row r="64" spans="1:14" ht="16.8" customHeight="1">
      <c r="A64" s="7"/>
      <c r="B64" s="7"/>
      <c r="C64" s="7"/>
      <c r="D64" s="118"/>
      <c r="E64" s="138"/>
      <c r="F64" s="7"/>
      <c r="G64" s="7"/>
      <c r="H64" s="7"/>
      <c r="I64" s="7"/>
      <c r="J64" s="7"/>
      <c r="K64" s="7"/>
      <c r="L64" s="7"/>
      <c r="M64" s="7"/>
      <c r="N64" s="7"/>
    </row>
    <row r="65" spans="1:14" ht="39.6" customHeight="1">
      <c r="A65" s="60">
        <v>27</v>
      </c>
      <c r="B65" s="62" t="s">
        <v>108</v>
      </c>
      <c r="C65" s="85" t="s">
        <v>109</v>
      </c>
      <c r="D65" s="119">
        <v>6000</v>
      </c>
      <c r="E65" s="153">
        <f>+D65*491.96775</f>
        <v>2951806.5</v>
      </c>
      <c r="F65" s="49" t="s">
        <v>44</v>
      </c>
      <c r="G65" s="62" t="s">
        <v>23</v>
      </c>
      <c r="H65" s="84" t="s">
        <v>25</v>
      </c>
      <c r="I65" s="62" t="s">
        <v>72</v>
      </c>
      <c r="J65" s="62" t="s">
        <v>22</v>
      </c>
      <c r="K65" s="50">
        <v>45736</v>
      </c>
      <c r="L65" s="63">
        <f>+K65+15</f>
        <v>45751</v>
      </c>
      <c r="M65" s="63">
        <f>+L65+30</f>
        <v>45781</v>
      </c>
      <c r="N65" s="50">
        <f>+M65+90</f>
        <v>45871</v>
      </c>
    </row>
    <row r="66" spans="1:14" ht="16.8" customHeight="1">
      <c r="A66" s="7"/>
      <c r="B66" s="7"/>
      <c r="C66" s="7"/>
      <c r="D66" s="118"/>
      <c r="E66" s="138"/>
      <c r="F66" s="7"/>
      <c r="G66" s="7"/>
      <c r="H66" s="7"/>
      <c r="I66" s="7"/>
      <c r="J66" s="7"/>
      <c r="K66" s="7"/>
      <c r="L66" s="7"/>
      <c r="M66" s="7"/>
      <c r="N66" s="7"/>
    </row>
    <row r="67" spans="1:14" s="31" customFormat="1" ht="27" customHeight="1">
      <c r="A67" s="60">
        <v>28</v>
      </c>
      <c r="B67" s="62" t="s">
        <v>83</v>
      </c>
      <c r="C67" s="85" t="s">
        <v>84</v>
      </c>
      <c r="D67" s="130">
        <v>15000</v>
      </c>
      <c r="E67" s="154">
        <f>+D67*491.96775</f>
        <v>7379516.25</v>
      </c>
      <c r="F67" s="65" t="s">
        <v>21</v>
      </c>
      <c r="G67" s="62" t="s">
        <v>23</v>
      </c>
      <c r="H67" s="62" t="s">
        <v>29</v>
      </c>
      <c r="I67" s="62" t="s">
        <v>29</v>
      </c>
      <c r="J67" s="62" t="s">
        <v>22</v>
      </c>
      <c r="K67" s="50" t="s">
        <v>30</v>
      </c>
      <c r="L67" s="50" t="s">
        <v>30</v>
      </c>
      <c r="M67" s="50">
        <v>45778</v>
      </c>
      <c r="N67" s="50">
        <v>46203</v>
      </c>
    </row>
    <row r="68" spans="1:14" ht="16.8" customHeight="1">
      <c r="A68" s="7"/>
      <c r="B68" s="7"/>
      <c r="C68" s="7"/>
      <c r="D68" s="118"/>
      <c r="E68" s="138"/>
      <c r="F68" s="7"/>
      <c r="G68" s="7"/>
      <c r="H68" s="7"/>
      <c r="I68" s="7"/>
      <c r="J68" s="7"/>
      <c r="K68" s="7"/>
      <c r="L68" s="7"/>
      <c r="M68" s="7"/>
      <c r="N68" s="7"/>
    </row>
    <row r="69" spans="1:14" s="31" customFormat="1" ht="32.4" customHeight="1">
      <c r="A69" s="60">
        <v>29</v>
      </c>
      <c r="B69" s="64" t="s">
        <v>110</v>
      </c>
      <c r="C69" s="61" t="s">
        <v>111</v>
      </c>
      <c r="D69" s="166">
        <v>20000</v>
      </c>
      <c r="E69" s="65">
        <f>+D69*491.96775</f>
        <v>9839355</v>
      </c>
      <c r="F69" s="65" t="s">
        <v>21</v>
      </c>
      <c r="G69" s="64" t="s">
        <v>23</v>
      </c>
      <c r="H69" s="64" t="s">
        <v>26</v>
      </c>
      <c r="I69" s="64" t="s">
        <v>35</v>
      </c>
      <c r="J69" s="64" t="s">
        <v>22</v>
      </c>
      <c r="K69" s="50">
        <f>+L69-30</f>
        <v>45368</v>
      </c>
      <c r="L69" s="50">
        <f>+M69-75</f>
        <v>45398</v>
      </c>
      <c r="M69" s="50">
        <v>45473</v>
      </c>
      <c r="N69" s="50">
        <v>45716</v>
      </c>
    </row>
    <row r="70" spans="1:14" ht="16.8" customHeight="1">
      <c r="A70" s="7"/>
      <c r="B70" s="7"/>
      <c r="C70" s="7"/>
      <c r="D70" s="118"/>
      <c r="E70" s="138"/>
      <c r="F70" s="7"/>
      <c r="G70" s="7"/>
      <c r="H70" s="7"/>
      <c r="I70" s="7"/>
      <c r="J70" s="7"/>
      <c r="K70" s="7"/>
      <c r="L70" s="7"/>
      <c r="M70" s="7"/>
      <c r="N70" s="7"/>
    </row>
    <row r="71" spans="1:14" ht="24" customHeight="1">
      <c r="A71" s="60">
        <v>30</v>
      </c>
      <c r="B71" s="64" t="s">
        <v>56</v>
      </c>
      <c r="C71" s="61" t="s">
        <v>85</v>
      </c>
      <c r="D71" s="130">
        <v>60620</v>
      </c>
      <c r="E71" s="154">
        <f>+D71*491.96775</f>
        <v>29823085.005000003</v>
      </c>
      <c r="F71" s="65" t="s">
        <v>21</v>
      </c>
      <c r="G71" s="64" t="s">
        <v>23</v>
      </c>
      <c r="H71" s="64" t="s">
        <v>29</v>
      </c>
      <c r="I71" s="64" t="s">
        <v>29</v>
      </c>
      <c r="J71" s="64" t="s">
        <v>22</v>
      </c>
      <c r="K71" s="50" t="s">
        <v>30</v>
      </c>
      <c r="L71" s="50" t="s">
        <v>30</v>
      </c>
      <c r="M71" s="50">
        <v>44725</v>
      </c>
      <c r="N71" s="50">
        <v>45777</v>
      </c>
    </row>
    <row r="72" spans="1:14" ht="16.8" customHeight="1">
      <c r="A72" s="7"/>
      <c r="B72" s="7"/>
      <c r="C72" s="7"/>
      <c r="D72" s="118"/>
      <c r="E72" s="138"/>
      <c r="F72" s="7"/>
      <c r="G72" s="7"/>
      <c r="H72" s="7"/>
      <c r="I72" s="7"/>
      <c r="J72" s="7"/>
      <c r="K72" s="7"/>
      <c r="L72" s="7"/>
      <c r="M72" s="7"/>
      <c r="N72" s="7"/>
    </row>
    <row r="73" spans="1:14" s="31" customFormat="1" ht="24.6" customHeight="1">
      <c r="A73" s="60">
        <v>31</v>
      </c>
      <c r="B73" s="62" t="s">
        <v>56</v>
      </c>
      <c r="C73" s="85" t="s">
        <v>86</v>
      </c>
      <c r="D73" s="130">
        <v>40000</v>
      </c>
      <c r="E73" s="155">
        <f>+D73*491.96775</f>
        <v>19678710</v>
      </c>
      <c r="F73" s="65" t="s">
        <v>21</v>
      </c>
      <c r="G73" s="65" t="s">
        <v>23</v>
      </c>
      <c r="H73" s="65" t="s">
        <v>29</v>
      </c>
      <c r="I73" s="65" t="s">
        <v>29</v>
      </c>
      <c r="J73" s="54" t="s">
        <v>22</v>
      </c>
      <c r="K73" s="83" t="s">
        <v>30</v>
      </c>
      <c r="L73" s="83" t="s">
        <v>30</v>
      </c>
      <c r="M73" s="83">
        <v>45748</v>
      </c>
      <c r="N73" s="83">
        <v>46387</v>
      </c>
    </row>
    <row r="74" spans="1:14" ht="16.8" customHeight="1">
      <c r="A74" s="7"/>
      <c r="B74" s="7"/>
      <c r="C74" s="7"/>
      <c r="D74" s="118"/>
      <c r="E74" s="138"/>
      <c r="F74" s="7"/>
      <c r="G74" s="7"/>
      <c r="H74" s="7"/>
      <c r="I74" s="7"/>
      <c r="J74" s="7"/>
      <c r="K74" s="7"/>
      <c r="L74" s="7"/>
      <c r="M74" s="7"/>
      <c r="N74" s="7"/>
    </row>
    <row r="75" spans="1:14" s="31" customFormat="1" ht="33" customHeight="1">
      <c r="A75" s="60">
        <v>32</v>
      </c>
      <c r="B75" s="62" t="s">
        <v>115</v>
      </c>
      <c r="C75" s="85" t="s">
        <v>116</v>
      </c>
      <c r="D75" s="167">
        <v>54009.59</v>
      </c>
      <c r="E75" s="155">
        <f>+D75*491.96775</f>
        <v>26570976.4707225</v>
      </c>
      <c r="F75" s="65" t="s">
        <v>21</v>
      </c>
      <c r="G75" s="65" t="s">
        <v>23</v>
      </c>
      <c r="H75" s="65" t="s">
        <v>26</v>
      </c>
      <c r="I75" s="65" t="s">
        <v>35</v>
      </c>
      <c r="J75" s="54" t="s">
        <v>22</v>
      </c>
      <c r="K75" s="83">
        <v>45342</v>
      </c>
      <c r="L75" s="83">
        <f>+K75+120</f>
        <v>45462</v>
      </c>
      <c r="M75" s="83">
        <f>+L75+30</f>
        <v>45492</v>
      </c>
      <c r="N75" s="83">
        <f>+M75+150</f>
        <v>45642</v>
      </c>
    </row>
    <row r="76" spans="1:14" ht="16.8" customHeight="1">
      <c r="A76" s="20"/>
      <c r="B76" s="20"/>
      <c r="C76" s="20"/>
      <c r="D76" s="122"/>
      <c r="E76" s="151"/>
      <c r="F76" s="20"/>
      <c r="G76" s="20"/>
      <c r="H76" s="20"/>
      <c r="I76" s="20"/>
      <c r="J76" s="20"/>
      <c r="K76" s="20"/>
      <c r="L76" s="20"/>
      <c r="M76" s="20"/>
      <c r="N76" s="20"/>
    </row>
    <row r="77" spans="1:14" ht="31.8" customHeight="1">
      <c r="D77" s="131">
        <f>+D73+D71+D69+D67+D65+ D638+D63+D61+D59+D57+D55+D53+D51+D49+D47+D45+D43+D41+D39+D37+D35+D33+D31+D29+D27+D25+D23+D21+D19+D17+D15+D13+D75</f>
        <v>2056363.2298868829</v>
      </c>
      <c r="E77" s="156">
        <f>D77*491.96775</f>
        <v>1011664391.3901826</v>
      </c>
    </row>
    <row r="78" spans="1:14" ht="31.8" customHeight="1">
      <c r="E78" s="157"/>
      <c r="F78" s="47"/>
    </row>
    <row r="79" spans="1:14" ht="31.8" customHeight="1">
      <c r="C79" s="25"/>
      <c r="E79" s="157"/>
      <c r="F79" s="47"/>
    </row>
    <row r="80" spans="1:14">
      <c r="E80" s="157"/>
      <c r="F80" s="47"/>
    </row>
    <row r="81" spans="1:41">
      <c r="A81" s="47"/>
      <c r="B81" s="47"/>
      <c r="E81" s="157"/>
      <c r="F81" s="47"/>
      <c r="G81" s="47"/>
      <c r="H81" s="47"/>
      <c r="K81" s="47"/>
      <c r="L81" s="47"/>
      <c r="M81" s="47"/>
    </row>
    <row r="82" spans="1:41">
      <c r="A82" s="174" t="s">
        <v>47</v>
      </c>
      <c r="B82" s="174"/>
      <c r="C82" s="174"/>
      <c r="D82" s="174"/>
      <c r="E82" s="174"/>
      <c r="F82" s="174"/>
      <c r="G82" s="174"/>
      <c r="H82" s="174"/>
      <c r="I82" s="174"/>
      <c r="J82" s="174"/>
      <c r="K82" s="174"/>
      <c r="L82" s="174"/>
      <c r="M82" s="174"/>
      <c r="N82" s="174"/>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row>
    <row r="83" spans="1:41">
      <c r="A83" s="174" t="s">
        <v>48</v>
      </c>
      <c r="B83" s="174"/>
      <c r="C83" s="174"/>
      <c r="D83" s="174"/>
      <c r="E83" s="174"/>
      <c r="F83" s="174"/>
      <c r="G83" s="174"/>
      <c r="H83" s="174"/>
      <c r="I83" s="174"/>
      <c r="J83" s="174"/>
      <c r="K83" s="174"/>
      <c r="L83" s="174"/>
      <c r="M83" s="174"/>
      <c r="N83" s="174"/>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row>
    <row r="84" spans="1:41">
      <c r="A84" s="174" t="s">
        <v>49</v>
      </c>
      <c r="B84" s="174"/>
      <c r="C84" s="174"/>
      <c r="D84" s="174"/>
      <c r="E84" s="174"/>
      <c r="F84" s="174"/>
      <c r="G84" s="174"/>
      <c r="H84" s="174"/>
      <c r="I84" s="174"/>
      <c r="J84" s="174"/>
      <c r="K84" s="174"/>
      <c r="L84" s="174"/>
      <c r="M84" s="174"/>
      <c r="N84" s="174"/>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row>
    <row r="85" spans="1:41" ht="13.2" customHeight="1">
      <c r="A85" s="173" t="s">
        <v>20</v>
      </c>
      <c r="B85" s="173"/>
      <c r="C85" s="173"/>
      <c r="D85" s="173"/>
      <c r="E85" s="173"/>
      <c r="F85" s="173"/>
      <c r="G85" s="173"/>
      <c r="H85" s="173"/>
      <c r="I85" s="173"/>
      <c r="J85" s="173"/>
      <c r="K85" s="173"/>
      <c r="L85" s="173"/>
      <c r="M85" s="173"/>
      <c r="N85" s="173"/>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row>
    <row r="86" spans="1:41">
      <c r="A86" s="94" t="s">
        <v>19</v>
      </c>
      <c r="B86" s="94"/>
      <c r="C86" s="94"/>
      <c r="D86" s="133"/>
      <c r="E86" s="158"/>
      <c r="F86" s="94"/>
      <c r="G86" s="94"/>
      <c r="H86" s="94"/>
      <c r="I86" s="32"/>
      <c r="J86" s="32"/>
      <c r="K86" s="94"/>
      <c r="L86" s="94"/>
      <c r="M86" s="94"/>
      <c r="N86" s="32"/>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row>
    <row r="87" spans="1:41">
      <c r="A87" s="94" t="s">
        <v>50</v>
      </c>
      <c r="B87" s="94"/>
      <c r="C87" s="94"/>
      <c r="D87" s="133"/>
      <c r="E87" s="158"/>
      <c r="F87" s="94"/>
      <c r="G87" s="94"/>
      <c r="H87" s="94"/>
      <c r="I87" s="32"/>
      <c r="J87" s="32"/>
      <c r="K87" s="94"/>
      <c r="L87" s="94"/>
      <c r="M87" s="94"/>
      <c r="N87" s="32"/>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row>
    <row r="88" spans="1:41" ht="11.55" customHeight="1">
      <c r="A88" s="174" t="s">
        <v>54</v>
      </c>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row>
    <row r="89" spans="1:41">
      <c r="A89" s="94" t="s">
        <v>12</v>
      </c>
      <c r="B89" s="94"/>
      <c r="C89" s="94"/>
      <c r="D89" s="133"/>
      <c r="E89" s="158"/>
      <c r="F89" s="94"/>
      <c r="G89" s="94"/>
      <c r="H89" s="94"/>
      <c r="I89" s="32"/>
      <c r="J89" s="32"/>
      <c r="K89" s="94"/>
      <c r="L89" s="94"/>
      <c r="M89" s="94"/>
      <c r="N89" s="32"/>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row>
    <row r="92" spans="1:41" ht="15.6">
      <c r="G92" s="6"/>
    </row>
    <row r="93" spans="1:41" ht="15.6">
      <c r="G93" s="26"/>
    </row>
    <row r="94" spans="1:41" ht="15.6">
      <c r="G94" s="6"/>
    </row>
    <row r="95" spans="1:41">
      <c r="G95" s="27"/>
    </row>
  </sheetData>
  <autoFilter ref="A10:N10" xr:uid="{00000000-0009-0000-0000-000000000000}">
    <filterColumn colId="3" showButton="0"/>
  </autoFilter>
  <mergeCells count="14">
    <mergeCell ref="A85:N85"/>
    <mergeCell ref="A88:AO88"/>
    <mergeCell ref="A7:M7"/>
    <mergeCell ref="A8:M8"/>
    <mergeCell ref="D10:E10"/>
    <mergeCell ref="A82:N82"/>
    <mergeCell ref="A83:N83"/>
    <mergeCell ref="A84:N84"/>
    <mergeCell ref="A6:M6"/>
    <mergeCell ref="A1:M1"/>
    <mergeCell ref="A2:M2"/>
    <mergeCell ref="A3:M3"/>
    <mergeCell ref="A4:M4"/>
    <mergeCell ref="A5:M5"/>
  </mergeCells>
  <pageMargins left="0.22" right="0.7" top="0.75" bottom="0.75"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PPM 2025-2026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AF2PE</dc:creator>
  <cp:lastModifiedBy>CHANFI ALHAD MOHAMED</cp:lastModifiedBy>
  <cp:lastPrinted>2024-01-11T09:21:11Z</cp:lastPrinted>
  <dcterms:created xsi:type="dcterms:W3CDTF">1999-05-11T18:48:49Z</dcterms:created>
  <dcterms:modified xsi:type="dcterms:W3CDTF">2025-01-20T08:15:29Z</dcterms:modified>
</cp:coreProperties>
</file>